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7F3D8ABB-AA6D-42E6-BA9A-A4F01D78F483}" xr6:coauthVersionLast="47" xr6:coauthVersionMax="47" xr10:uidLastSave="{00000000-0000-0000-0000-000000000000}"/>
  <bookViews>
    <workbookView xWindow="1170" yWindow="1170" windowWidth="29760" windowHeight="18555" xr2:uid="{00000000-000D-0000-FFFF-FFFF00000000}"/>
  </bookViews>
  <sheets>
    <sheet name="TITLE" sheetId="1" r:id="rId1"/>
    <sheet name="INDEX" sheetId="2" r:id="rId2"/>
    <sheet name="CASINO 1" sheetId="3" r:id="rId3"/>
    <sheet name="CASINO 2" sheetId="4" r:id="rId4"/>
    <sheet name="CASINO 3" sheetId="5" r:id="rId5"/>
    <sheet name="CASINO 4" sheetId="6" r:id="rId6"/>
    <sheet name="CASINO 5" sheetId="7" r:id="rId7"/>
    <sheet name="CASINO 6" sheetId="8" r:id="rId8"/>
    <sheet name="CASINO 7" sheetId="9" r:id="rId9"/>
    <sheet name="CASINO 8" sheetId="10" r:id="rId10"/>
    <sheet name="CASINO 9" sheetId="11" r:id="rId11"/>
    <sheet name="CASINO 10" sheetId="12" r:id="rId12"/>
    <sheet name="CASINO 11" sheetId="13" r:id="rId13"/>
    <sheet name="CASINO 12" sheetId="14" r:id="rId14"/>
    <sheet name="CASINO 13" sheetId="15" r:id="rId15"/>
    <sheet name="CASINO 14" sheetId="16" r:id="rId16"/>
    <sheet name="CASINO 15" sheetId="17" r:id="rId17"/>
    <sheet name="GAMING_MACHINES 1" sheetId="18" r:id="rId18"/>
    <sheet name="GAMING_MACHINES 2" sheetId="19" r:id="rId19"/>
    <sheet name="GAMING_MACHINES 3" sheetId="20" r:id="rId20"/>
    <sheet name="GAMING_MACHINES 4" sheetId="21" r:id="rId21"/>
    <sheet name="GAMING_MACHINES 5" sheetId="22" r:id="rId22"/>
    <sheet name="GAMING_MACHINES 6" sheetId="23" r:id="rId23"/>
    <sheet name="GAMING_MACHINES 7" sheetId="24" r:id="rId24"/>
    <sheet name="GAMING_MACHINES 8" sheetId="25" r:id="rId25"/>
    <sheet name="GAMING_MACHINES 9" sheetId="26" r:id="rId26"/>
    <sheet name="GAMING_MACHINES 10" sheetId="27" r:id="rId27"/>
    <sheet name="GAMING_MACHINES 11" sheetId="28" r:id="rId28"/>
    <sheet name="GAMING_MACHINES 12" sheetId="29" r:id="rId29"/>
    <sheet name="GAMING_MACHINES 13" sheetId="30" r:id="rId30"/>
    <sheet name="GAMING_MACHINES 14" sheetId="31" r:id="rId31"/>
    <sheet name="GAMING_MACHINES 15" sheetId="32" r:id="rId32"/>
    <sheet name="INTERACTIVE_GAMING 1" sheetId="33" r:id="rId33"/>
    <sheet name="INTERACTIVE_GAMING 2" sheetId="34" r:id="rId34"/>
    <sheet name="INTERACTIVE_GAMING 3" sheetId="35" r:id="rId35"/>
    <sheet name="INTERACTIVE_GAMING 4" sheetId="36" r:id="rId36"/>
    <sheet name="INTERACTIVE_GAMING 5" sheetId="37" r:id="rId37"/>
    <sheet name="INTERACTIVE_GAMING 6" sheetId="38" r:id="rId38"/>
    <sheet name="INTERACTIVE_GAMING 7" sheetId="39" r:id="rId39"/>
    <sheet name="INTERACTIVE_GAMING 8" sheetId="40" r:id="rId40"/>
    <sheet name="INTERACTIVE_GAMING 9" sheetId="41" r:id="rId41"/>
    <sheet name="INTERACTIVE_GAMING 10" sheetId="42" r:id="rId42"/>
    <sheet name="INTERACTIVE_GAMING 11" sheetId="43" r:id="rId43"/>
    <sheet name="INTERACTIVE_GAMING 12" sheetId="44" r:id="rId44"/>
    <sheet name="INTERACTIVE_GAMING 13" sheetId="45" r:id="rId45"/>
    <sheet name="INTERACTIVE_GAMING 14" sheetId="46" r:id="rId46"/>
    <sheet name="INTERACTIVE_GAMING 15" sheetId="47" r:id="rId47"/>
    <sheet name="KENO 1" sheetId="48" r:id="rId48"/>
    <sheet name="KENO 2" sheetId="49" r:id="rId49"/>
    <sheet name="KENO 3" sheetId="50" r:id="rId50"/>
    <sheet name="KENO 4" sheetId="51" r:id="rId51"/>
    <sheet name="KENO 5" sheetId="52" r:id="rId52"/>
    <sheet name="KENO 6" sheetId="53" r:id="rId53"/>
    <sheet name="KENO 7" sheetId="54" r:id="rId54"/>
    <sheet name="KENO 8" sheetId="55" r:id="rId55"/>
    <sheet name="KENO 9" sheetId="56" r:id="rId56"/>
    <sheet name="KENO 10" sheetId="57" r:id="rId57"/>
    <sheet name="KENO 11" sheetId="58" r:id="rId58"/>
    <sheet name="KENO 12" sheetId="59" r:id="rId59"/>
    <sheet name="KENO 13" sheetId="60" r:id="rId60"/>
    <sheet name="KENO 14" sheetId="61" r:id="rId61"/>
    <sheet name="KENO 15" sheetId="62" r:id="rId62"/>
    <sheet name="LOTTERIES 1" sheetId="63" r:id="rId63"/>
    <sheet name="LOTTERIES 2" sheetId="64" r:id="rId64"/>
    <sheet name="LOTTERIES 3" sheetId="65" r:id="rId65"/>
    <sheet name="LOTTERIES 4" sheetId="66" r:id="rId66"/>
    <sheet name="LOTTERIES 5" sheetId="67" r:id="rId67"/>
    <sheet name="LOTTERIES 6" sheetId="68" r:id="rId68"/>
    <sheet name="LOTTERIES 7" sheetId="69" r:id="rId69"/>
    <sheet name="LOTTERIES 8" sheetId="70" r:id="rId70"/>
    <sheet name="LOTTERIES 9" sheetId="71" r:id="rId71"/>
    <sheet name="LOTTERIES 10" sheetId="72" r:id="rId72"/>
    <sheet name="LOTTERIES 11" sheetId="73" r:id="rId73"/>
    <sheet name="LOTTERIES 12" sheetId="74" r:id="rId74"/>
    <sheet name="LOTTERIES 13" sheetId="75" r:id="rId75"/>
    <sheet name="LOTTERIES 14" sheetId="76" r:id="rId76"/>
    <sheet name="LOTTERIES 15" sheetId="77" r:id="rId77"/>
    <sheet name="MINOR_GAMING 1" sheetId="78" r:id="rId78"/>
    <sheet name="MINOR_GAMING 2" sheetId="79" r:id="rId79"/>
    <sheet name="MINOR_GAMING 3" sheetId="80" r:id="rId80"/>
    <sheet name="MINOR_GAMING 4" sheetId="81" r:id="rId81"/>
    <sheet name="MINOR_GAMING 5" sheetId="82" r:id="rId82"/>
    <sheet name="MINOR_GAMING 6" sheetId="83" r:id="rId83"/>
    <sheet name="MINOR_GAMING 7" sheetId="84" r:id="rId84"/>
    <sheet name="MINOR_GAMING 8" sheetId="85" r:id="rId85"/>
    <sheet name="MINOR_GAMING 9" sheetId="86" r:id="rId86"/>
    <sheet name="MINOR_GAMING 10" sheetId="87" r:id="rId87"/>
    <sheet name="MINOR_GAMING 11" sheetId="88" r:id="rId88"/>
    <sheet name="MINOR_GAMING 12" sheetId="89" r:id="rId89"/>
    <sheet name="MINOR_GAMING 13" sheetId="90" r:id="rId90"/>
    <sheet name="MINOR_GAMING 14" sheetId="91" r:id="rId91"/>
    <sheet name="MINOR_GAMING 15" sheetId="92" r:id="rId92"/>
    <sheet name="GAMING 1" sheetId="93" r:id="rId93"/>
    <sheet name="GAMING 2" sheetId="94" r:id="rId94"/>
    <sheet name="GAMING 3" sheetId="95" r:id="rId95"/>
    <sheet name="GAMING 4" sheetId="96" r:id="rId96"/>
    <sheet name="GAMING 5" sheetId="97" r:id="rId97"/>
    <sheet name="GAMING 6" sheetId="98" r:id="rId98"/>
    <sheet name="GAMING 7" sheetId="99" r:id="rId99"/>
    <sheet name="GAMING 8" sheetId="100" r:id="rId100"/>
    <sheet name="GAMING 9" sheetId="101" r:id="rId101"/>
    <sheet name="GAMING 10" sheetId="102" r:id="rId102"/>
    <sheet name="GAMING 11" sheetId="103" r:id="rId103"/>
    <sheet name="GAMING 12" sheetId="104" r:id="rId104"/>
    <sheet name="GAMING 13" sheetId="105" r:id="rId105"/>
    <sheet name="GAMING 14" sheetId="106" r:id="rId106"/>
    <sheet name="GAMING 15" sheetId="107" r:id="rId107"/>
    <sheet name="WAGERING 1" sheetId="108" r:id="rId108"/>
    <sheet name="WAGERING 2" sheetId="109" r:id="rId109"/>
    <sheet name="WAGERING 3" sheetId="110" r:id="rId110"/>
    <sheet name="WAGERING 4" sheetId="111" r:id="rId111"/>
    <sheet name="WAGERING 5" sheetId="112" r:id="rId112"/>
    <sheet name="WAGERING 6" sheetId="113" r:id="rId113"/>
    <sheet name="WAGERING 7" sheetId="114" r:id="rId114"/>
    <sheet name="WAGERING 8" sheetId="115" r:id="rId115"/>
    <sheet name="WAGERING 9" sheetId="116" r:id="rId116"/>
    <sheet name="WAGERING 10" sheetId="117" r:id="rId117"/>
    <sheet name="WAGERING 11" sheetId="118" r:id="rId118"/>
    <sheet name="WAGERING 12" sheetId="119" r:id="rId119"/>
    <sheet name="WAGERING 13" sheetId="120" r:id="rId120"/>
    <sheet name="WAGERING 14" sheetId="121" r:id="rId121"/>
    <sheet name="WAGERING 15" sheetId="122" r:id="rId122"/>
    <sheet name="TOTAL 1" sheetId="123" r:id="rId123"/>
    <sheet name="TOTAL 2" sheetId="124" r:id="rId124"/>
    <sheet name="TOTAL 3" sheetId="125" r:id="rId125"/>
    <sheet name="TOTAL 4" sheetId="126" r:id="rId126"/>
    <sheet name="TOTAL 5" sheetId="127" r:id="rId127"/>
    <sheet name="TOTAL 6" sheetId="128" r:id="rId128"/>
    <sheet name="TOTAL 7" sheetId="129" r:id="rId129"/>
    <sheet name="TOTAL 8" sheetId="130" r:id="rId130"/>
    <sheet name="TOTAL 9" sheetId="131" r:id="rId131"/>
    <sheet name="TOTAL 11" sheetId="132" r:id="rId132"/>
    <sheet name="TOTAL 12" sheetId="133" r:id="rId133"/>
    <sheet name="TOTAL 13" sheetId="134" r:id="rId134"/>
    <sheet name="TOTAL 14" sheetId="135" r:id="rId135"/>
    <sheet name="TOTAL 16" sheetId="136" r:id="rId13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8" i="136" l="1"/>
  <c r="A1" i="136"/>
  <c r="A43" i="135"/>
  <c r="A42" i="135"/>
  <c r="A1" i="135"/>
  <c r="A43" i="134"/>
  <c r="A42" i="134"/>
  <c r="A1" i="134"/>
  <c r="A43" i="133"/>
  <c r="A42" i="133"/>
  <c r="A1" i="133"/>
  <c r="A43" i="132"/>
  <c r="A42" i="132"/>
  <c r="A1" i="132"/>
  <c r="A43" i="131"/>
  <c r="A42" i="131"/>
  <c r="A1" i="131"/>
  <c r="A43" i="130"/>
  <c r="A42" i="130"/>
  <c r="A1" i="130"/>
  <c r="A43" i="129"/>
  <c r="A42" i="129"/>
  <c r="A1" i="129"/>
  <c r="A43" i="128"/>
  <c r="A42" i="128"/>
  <c r="A1" i="128"/>
  <c r="A43" i="127"/>
  <c r="A42" i="127"/>
  <c r="A1" i="127"/>
  <c r="A42" i="126"/>
  <c r="A41" i="126"/>
  <c r="A1" i="126"/>
  <c r="A42" i="125"/>
  <c r="A41" i="125"/>
  <c r="A1" i="125"/>
  <c r="A42" i="124"/>
  <c r="A41" i="124"/>
  <c r="A1" i="124"/>
  <c r="A42" i="123"/>
  <c r="A41" i="123"/>
  <c r="A1" i="123"/>
  <c r="A65" i="122"/>
  <c r="A64" i="122"/>
  <c r="A1" i="122"/>
  <c r="A65" i="121"/>
  <c r="A64" i="121"/>
  <c r="A1" i="121"/>
  <c r="A65" i="120"/>
  <c r="A64" i="120"/>
  <c r="A1" i="120"/>
  <c r="A65" i="119"/>
  <c r="A64" i="119"/>
  <c r="A1" i="119"/>
  <c r="A65" i="118"/>
  <c r="A64" i="118"/>
  <c r="A1" i="118"/>
  <c r="A59" i="117"/>
  <c r="A58" i="117"/>
  <c r="A1" i="117"/>
  <c r="A59" i="116"/>
  <c r="A58" i="116"/>
  <c r="A1" i="116"/>
  <c r="A59" i="115"/>
  <c r="A58" i="115"/>
  <c r="A1" i="115"/>
  <c r="A59" i="114"/>
  <c r="A58" i="114"/>
  <c r="A1" i="114"/>
  <c r="A59" i="113"/>
  <c r="A58" i="113"/>
  <c r="A1" i="113"/>
  <c r="A59" i="112"/>
  <c r="A58" i="112"/>
  <c r="A1" i="112"/>
  <c r="A60" i="111"/>
  <c r="A59" i="111"/>
  <c r="A1" i="111"/>
  <c r="A60" i="110"/>
  <c r="A59" i="110"/>
  <c r="A1" i="110"/>
  <c r="A60" i="109"/>
  <c r="A59" i="109"/>
  <c r="A1" i="109"/>
  <c r="A60" i="108"/>
  <c r="A59" i="108"/>
  <c r="A1" i="108"/>
  <c r="A42" i="107"/>
  <c r="A41" i="107"/>
  <c r="A1" i="107"/>
  <c r="A42" i="106"/>
  <c r="A41" i="106"/>
  <c r="A1" i="106"/>
  <c r="A42" i="105"/>
  <c r="A41" i="105"/>
  <c r="A1" i="105"/>
  <c r="A42" i="104"/>
  <c r="A41" i="104"/>
  <c r="A1" i="104"/>
  <c r="A42" i="103"/>
  <c r="A41" i="103"/>
  <c r="A1" i="103"/>
  <c r="A43" i="102"/>
  <c r="A42" i="102"/>
  <c r="A1" i="102"/>
  <c r="A43" i="101"/>
  <c r="A42" i="101"/>
  <c r="A1" i="101"/>
  <c r="A43" i="100"/>
  <c r="A42" i="100"/>
  <c r="A1" i="100"/>
  <c r="A43" i="99"/>
  <c r="A42" i="99"/>
  <c r="A1" i="99"/>
  <c r="A43" i="98"/>
  <c r="A42" i="98"/>
  <c r="A1" i="98"/>
  <c r="A43" i="97"/>
  <c r="A42" i="97"/>
  <c r="A1" i="97"/>
  <c r="A42" i="96"/>
  <c r="A41" i="96"/>
  <c r="A1" i="96"/>
  <c r="A42" i="95"/>
  <c r="A41" i="95"/>
  <c r="A1" i="95"/>
  <c r="A42" i="94"/>
  <c r="A41" i="94"/>
  <c r="A1" i="94"/>
  <c r="A42" i="93"/>
  <c r="A41" i="93"/>
  <c r="A1" i="93"/>
  <c r="A47" i="92"/>
  <c r="A46" i="92"/>
  <c r="A1" i="92"/>
  <c r="A47" i="91"/>
  <c r="A46" i="91"/>
  <c r="A1" i="91"/>
  <c r="A47" i="90"/>
  <c r="A46" i="90"/>
  <c r="A1" i="90"/>
  <c r="A47" i="89"/>
  <c r="A46" i="89"/>
  <c r="A1" i="89"/>
  <c r="A47" i="88"/>
  <c r="A46" i="88"/>
  <c r="A1" i="88"/>
  <c r="A47" i="87"/>
  <c r="A46" i="87"/>
  <c r="A1" i="87"/>
  <c r="A47" i="86"/>
  <c r="A46" i="86"/>
  <c r="A1" i="86"/>
  <c r="A47" i="85"/>
  <c r="A46" i="85"/>
  <c r="A1" i="85"/>
  <c r="A47" i="84"/>
  <c r="A46" i="84"/>
  <c r="A1" i="84"/>
  <c r="A47" i="83"/>
  <c r="A46" i="83"/>
  <c r="A1" i="83"/>
  <c r="A47" i="82"/>
  <c r="A46" i="82"/>
  <c r="A1" i="82"/>
  <c r="A49" i="81"/>
  <c r="A48" i="81"/>
  <c r="A1" i="81"/>
  <c r="A49" i="80"/>
  <c r="A48" i="80"/>
  <c r="A1" i="80"/>
  <c r="A49" i="79"/>
  <c r="A48" i="79"/>
  <c r="A1" i="79"/>
  <c r="A49" i="78"/>
  <c r="A48" i="78"/>
  <c r="A1" i="78"/>
  <c r="A49" i="77"/>
  <c r="A48" i="77"/>
  <c r="A1" i="77"/>
  <c r="A49" i="76"/>
  <c r="A48" i="76"/>
  <c r="A1" i="76"/>
  <c r="A49" i="75"/>
  <c r="A48" i="75"/>
  <c r="A1" i="75"/>
  <c r="A49" i="74"/>
  <c r="A48" i="74"/>
  <c r="A1" i="74"/>
  <c r="A49" i="73"/>
  <c r="A48" i="73"/>
  <c r="A1" i="73"/>
  <c r="A55" i="72"/>
  <c r="A54" i="72"/>
  <c r="A1" i="72"/>
  <c r="A55" i="71"/>
  <c r="A54" i="71"/>
  <c r="A1" i="71"/>
  <c r="A55" i="70"/>
  <c r="A54" i="70"/>
  <c r="A1" i="70"/>
  <c r="A55" i="69"/>
  <c r="A54" i="69"/>
  <c r="A1" i="69"/>
  <c r="A55" i="68"/>
  <c r="A54" i="68"/>
  <c r="A1" i="68"/>
  <c r="A55" i="67"/>
  <c r="A54" i="67"/>
  <c r="A1" i="67"/>
  <c r="A52" i="66"/>
  <c r="A51" i="66"/>
  <c r="A1" i="66"/>
  <c r="A52" i="65"/>
  <c r="A51" i="65"/>
  <c r="A1" i="65"/>
  <c r="A52" i="64"/>
  <c r="A51" i="64"/>
  <c r="A1" i="64"/>
  <c r="A52" i="63"/>
  <c r="A51" i="63"/>
  <c r="A1" i="63"/>
  <c r="A47" i="62"/>
  <c r="A46" i="62"/>
  <c r="A1" i="62"/>
  <c r="A47" i="61"/>
  <c r="A46" i="61"/>
  <c r="A1" i="61"/>
  <c r="A47" i="60"/>
  <c r="A46" i="60"/>
  <c r="A1" i="60"/>
  <c r="A47" i="59"/>
  <c r="A46" i="59"/>
  <c r="A1" i="59"/>
  <c r="A47" i="58"/>
  <c r="A46" i="58"/>
  <c r="A1" i="58"/>
  <c r="A49" i="57"/>
  <c r="A48" i="57"/>
  <c r="A1" i="57"/>
  <c r="A49" i="56"/>
  <c r="A48" i="56"/>
  <c r="A1" i="56"/>
  <c r="A49" i="55"/>
  <c r="A48" i="55"/>
  <c r="A1" i="55"/>
  <c r="A49" i="54"/>
  <c r="A48" i="54"/>
  <c r="A1" i="54"/>
  <c r="A49" i="53"/>
  <c r="A48" i="53"/>
  <c r="A1" i="53"/>
  <c r="A49" i="52"/>
  <c r="A48" i="52"/>
  <c r="A1" i="52"/>
  <c r="A48" i="51"/>
  <c r="A47" i="51"/>
  <c r="A1" i="51"/>
  <c r="A48" i="50"/>
  <c r="A47" i="50"/>
  <c r="A1" i="50"/>
  <c r="A48" i="49"/>
  <c r="A47" i="49"/>
  <c r="A1" i="49"/>
  <c r="A48" i="48"/>
  <c r="A47" i="48"/>
  <c r="A1" i="48"/>
  <c r="A52" i="47"/>
  <c r="A51" i="47"/>
  <c r="A1" i="47"/>
  <c r="A52" i="46"/>
  <c r="A51" i="46"/>
  <c r="A1" i="46"/>
  <c r="A52" i="45"/>
  <c r="A51" i="45"/>
  <c r="A1" i="45"/>
  <c r="A52" i="44"/>
  <c r="A51" i="44"/>
  <c r="A1" i="44"/>
  <c r="A52" i="43"/>
  <c r="A51" i="43"/>
  <c r="A1" i="43"/>
  <c r="A50" i="42"/>
  <c r="A49" i="42"/>
  <c r="A1" i="42"/>
  <c r="A50" i="41"/>
  <c r="A49" i="41"/>
  <c r="A1" i="41"/>
  <c r="A50" i="40"/>
  <c r="A49" i="40"/>
  <c r="A1" i="40"/>
  <c r="A50" i="39"/>
  <c r="A49" i="39"/>
  <c r="A1" i="39"/>
  <c r="A50" i="38"/>
  <c r="A49" i="38"/>
  <c r="A1" i="38"/>
  <c r="A50" i="37"/>
  <c r="A49" i="37"/>
  <c r="A1" i="37"/>
  <c r="A50" i="36"/>
  <c r="A49" i="36"/>
  <c r="A1" i="36"/>
  <c r="A50" i="35"/>
  <c r="A49" i="35"/>
  <c r="A1" i="35"/>
  <c r="A50" i="34"/>
  <c r="A49" i="34"/>
  <c r="A1" i="34"/>
  <c r="A50" i="33"/>
  <c r="A49" i="33"/>
  <c r="A1" i="33"/>
  <c r="A56" i="32"/>
  <c r="A55" i="32"/>
  <c r="A1" i="32"/>
  <c r="A56" i="31"/>
  <c r="A55" i="31"/>
  <c r="A1" i="31"/>
  <c r="A56" i="30"/>
  <c r="A55" i="30"/>
  <c r="A1" i="30"/>
  <c r="A56" i="29"/>
  <c r="A55" i="29"/>
  <c r="A1" i="29"/>
  <c r="A56" i="28"/>
  <c r="A55" i="28"/>
  <c r="A1" i="28"/>
  <c r="A43" i="27"/>
  <c r="A42" i="27"/>
  <c r="A1" i="27"/>
  <c r="A43" i="26"/>
  <c r="A42" i="26"/>
  <c r="A1" i="26"/>
  <c r="A43" i="25"/>
  <c r="A42" i="25"/>
  <c r="A1" i="25"/>
  <c r="A43" i="24"/>
  <c r="A42" i="24"/>
  <c r="A1" i="24"/>
  <c r="A43" i="23"/>
  <c r="A42" i="23"/>
  <c r="A1" i="23"/>
  <c r="A43" i="22"/>
  <c r="A42" i="22"/>
  <c r="A1" i="22"/>
  <c r="A46" i="21"/>
  <c r="A45" i="21"/>
  <c r="A1" i="21"/>
  <c r="A46" i="20"/>
  <c r="A45" i="20"/>
  <c r="A1" i="20"/>
  <c r="A46" i="19"/>
  <c r="A45" i="19"/>
  <c r="A1" i="19"/>
  <c r="A46" i="18"/>
  <c r="A45" i="18"/>
  <c r="A1" i="18"/>
  <c r="A51" i="17"/>
  <c r="A50" i="17"/>
  <c r="A1" i="17"/>
  <c r="A51" i="16"/>
  <c r="A50" i="16"/>
  <c r="A1" i="16"/>
  <c r="A51" i="15"/>
  <c r="A50" i="15"/>
  <c r="A1" i="15"/>
  <c r="A51" i="14"/>
  <c r="A50" i="14"/>
  <c r="A1" i="14"/>
  <c r="A51" i="13"/>
  <c r="A50" i="13"/>
  <c r="A1" i="13"/>
  <c r="A45" i="12"/>
  <c r="A44" i="12"/>
  <c r="A1" i="12"/>
  <c r="A45" i="11"/>
  <c r="A44" i="11"/>
  <c r="A1" i="11"/>
  <c r="A45" i="10"/>
  <c r="A44" i="10"/>
  <c r="A1" i="10"/>
  <c r="A45" i="9"/>
  <c r="A44" i="9"/>
  <c r="A1" i="9"/>
  <c r="A45" i="8"/>
  <c r="A44" i="8"/>
  <c r="A1" i="8"/>
  <c r="A45" i="7"/>
  <c r="A44" i="7"/>
  <c r="A1" i="7"/>
  <c r="A47" i="6"/>
  <c r="A46" i="6"/>
  <c r="A1" i="6"/>
  <c r="A47" i="5"/>
  <c r="A46" i="5"/>
  <c r="A1" i="5"/>
  <c r="A47" i="4"/>
  <c r="A46" i="4"/>
  <c r="A1" i="4"/>
  <c r="A47" i="3"/>
  <c r="A1" i="3"/>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alcChain>
</file>

<file path=xl/sharedStrings.xml><?xml version="1.0" encoding="utf-8"?>
<sst xmlns="http://schemas.openxmlformats.org/spreadsheetml/2006/main" count="39173" uniqueCount="550">
  <si>
    <t>Australian Gambling Statistics</t>
  </si>
  <si>
    <t>ISSN: 1833-6337</t>
  </si>
  <si>
    <t>The cooperation of all Australian state and territory governments is gratefully acknowledged.</t>
  </si>
  <si>
    <t>Data should be read in conjunction with the Explanatory notes. Refer to the Glossary section for a full description of terms.</t>
  </si>
  <si>
    <t>Disclaimer</t>
  </si>
  <si>
    <t>While great care has been taken in the preparation of this publication and each Australian state and territory has been asked to verify its own data in detail, it is nevertheless necessary to caution users concerning the complete accuracy of all data.</t>
  </si>
  <si>
    <t>No warranty is given as to the correctness or completeness of the information in this publication.</t>
  </si>
  <si>
    <t>The State of Queensland and each Australian state and territory expressly disclaim all and any liability (including all liability from or attributable to any negligent or wrongful act or omission) to any persons whatsoever in respect of anything done or omitted to be done by any such person in reliance, whether in whole or in part, upon any of the material in this publication.</t>
  </si>
  <si>
    <t>Licence</t>
  </si>
  <si>
    <t>This document is licensed under a Creative Commons Attribution 4.0 International licence. You are free to copy, communicate and adapt the work, as long as you attribute the authors.</t>
  </si>
  <si>
    <t>© The State of Queensland (Queensland Treasury) 2026</t>
  </si>
  <si>
    <t>To view a copy of this licence, visit</t>
  </si>
  <si>
    <t>https://creativecommons.org/licenses/by/4.0/</t>
  </si>
  <si>
    <t>https://www.qgso.qld.gov.au</t>
  </si>
  <si>
    <t>List of Tables</t>
  </si>
  <si>
    <t>Sheet</t>
  </si>
  <si>
    <t>Description</t>
  </si>
  <si>
    <t>CASINO TURNOVER</t>
  </si>
  <si>
    <t>REAL CASINO TURNOVER</t>
  </si>
  <si>
    <t>PER CAPITA CASINO TURNOVER</t>
  </si>
  <si>
    <t>REAL PER CAPITA CASINO TURNOVER</t>
  </si>
  <si>
    <t>CASINO EXPENDITURE</t>
  </si>
  <si>
    <t>REAL CASINO EXPENDITURE</t>
  </si>
  <si>
    <t>PER CAPITA CASINO EXPENDITURE</t>
  </si>
  <si>
    <t>REAL PER CAPITA CASINO EXPENDITURE</t>
  </si>
  <si>
    <t>CASINO EXPENDITURE AS A PERCENTAGE OF HOUSEHOLD DISPOSABLE INCOME</t>
  </si>
  <si>
    <t>CASINO EXPENDITURE AS A PERCENTAGE OF TOTAL GAMBLING EXPENDITURE</t>
  </si>
  <si>
    <t>GOVERNMENT REVENUE FROM CASINO GAMING</t>
  </si>
  <si>
    <t>REAL GOVERNMENT REVENUE FROM CASINO GAMING</t>
  </si>
  <si>
    <t>PER CAPITA GOVERNMENT REVENUE FROM CASINO GAMING</t>
  </si>
  <si>
    <t>REAL PER CAPITA GOVERNMENT REVENUE FROM CASINO GAMING</t>
  </si>
  <si>
    <t>CASINO REVENUE AS A PERCENTAGE OF TOTAL STATE GAMBLING REVENUE</t>
  </si>
  <si>
    <t>GAMING MACHINES TURNOVER</t>
  </si>
  <si>
    <t>REAL GAMING MACHINES TURNOVER</t>
  </si>
  <si>
    <t>PER CAPITA GAMING MACHINES TURNOVER</t>
  </si>
  <si>
    <t>REAL PER CAPITA GAMING MACHINES TURNOVER</t>
  </si>
  <si>
    <t>GAMING MACHINES EXPENDITURE</t>
  </si>
  <si>
    <t>REAL GAMING MACHINES EXPENDITURE</t>
  </si>
  <si>
    <t>PER CAPITA GAMING MACHINES EXPENDITURE</t>
  </si>
  <si>
    <t>REAL PER CAPITA GAMING MACHINES EXPENDITURE</t>
  </si>
  <si>
    <t>GAMING MACHINES EXPENDITURE AS A PERCENTAGE OF HOUSEHOLD DISPOSABLE INCOME</t>
  </si>
  <si>
    <t>GAMING MACHINES EXPENDITURE AS A PERCENTAGE OF TOTAL GAMBLING EXPENDITURE</t>
  </si>
  <si>
    <t>GOVERNMENT REVENUE FROM GAMING MACHINES</t>
  </si>
  <si>
    <t>REAL GOVERNMENT REVENUE FROM GAMING MACHINES</t>
  </si>
  <si>
    <t>PER CAPITA GOVERNMENT REVENUE FROM GAMING MACHINES</t>
  </si>
  <si>
    <t>REAL PER CAPITA GOVERNMENT REVENUE FROM GAMING MACHINES</t>
  </si>
  <si>
    <t>GAMING MACHINES REVENUE AS A PERCENTAGE OF TOTAL STATE GAMBLING REVENUE</t>
  </si>
  <si>
    <t>INTERACTIVE GAMING TURNOVER</t>
  </si>
  <si>
    <t>REAL INTERACTIVE GAMING TURNOVER</t>
  </si>
  <si>
    <t>PER CAPITA INTERACTIVE GAMING TURNOVER</t>
  </si>
  <si>
    <t>REAL PER CAPITA INTERACTIVE GAMING TURNOVER</t>
  </si>
  <si>
    <t>INTERACTIVE GAMING EXPENDITURE</t>
  </si>
  <si>
    <t>REAL INTERACTIVE GAMING EXPENDITURE</t>
  </si>
  <si>
    <t>PER CAPITA INTERACTIVE GAMING EXPENDITURE</t>
  </si>
  <si>
    <t>REAL PER CAPITA INTERACTIVE GAMING EXPENDITURE</t>
  </si>
  <si>
    <t>INTERACTIVE GAMING EXPENDITURE AS A PERCENTAGE OF HOUSEHOLD DISPOSABLE INCOME</t>
  </si>
  <si>
    <t>INTERACTIVE GAMING EXPENDITURE AS A PERCENTAGE OF TOTAL GAMBLING EXPENDITURE</t>
  </si>
  <si>
    <t>GOVERNMENT REVENUE FROM INTERACTIVE GAMING</t>
  </si>
  <si>
    <t>REAL GOVERNMENT REVENUE FROM INTERACTIVE GAMING</t>
  </si>
  <si>
    <t>PER CAPITA GOVERNMENT REVENUE FROM INTERACTIVE GAMING</t>
  </si>
  <si>
    <t>REAL PER CAPITA GOVERNMENT REVENUE FROM INTERACTIVE GAMING</t>
  </si>
  <si>
    <t>INTERACTIVE GAMING REVENUE AS A PERCENTAGE OF TOTAL STATE GAMBLING REVENUE</t>
  </si>
  <si>
    <t>KENO TURNOVER</t>
  </si>
  <si>
    <t>REAL KENO TURNOVER</t>
  </si>
  <si>
    <t>PER CAPITA KENO TURNOVER</t>
  </si>
  <si>
    <t>REAL PER CAPITA KENO TURNOVER</t>
  </si>
  <si>
    <t>KENO EXPENDITURE</t>
  </si>
  <si>
    <t>REAL KENO EXPENDITURE</t>
  </si>
  <si>
    <t>PER CAPITA KENO EXPENDITURE</t>
  </si>
  <si>
    <t>REAL PER CAPITA KENO EXPENDITURE</t>
  </si>
  <si>
    <t>KENO EXPENDITURE AS A PERCENTAGE OF HOUSEHOLD DISPOSABLE INCOME</t>
  </si>
  <si>
    <t>KENO EXPENDITURE AS A PERCENTAGE OF TOTAL GAMBLING EXPENDITURE</t>
  </si>
  <si>
    <t>GOVERNMENT REVENUE FROM KENO</t>
  </si>
  <si>
    <t>REAL GOVERNMENT REVENUE FROM KENO</t>
  </si>
  <si>
    <t>PER CAPITA GOVERNMENT REVENUE FROM KENO</t>
  </si>
  <si>
    <t>REAL PER CAPITA GOVERNMENT REVENUE FROM KENO</t>
  </si>
  <si>
    <t>KENO REVENUE AS A PERCENTAGE OF TOTAL STATE GAMBLING REVENUE</t>
  </si>
  <si>
    <t>LOTTERIES TURNOVER</t>
  </si>
  <si>
    <t>REAL LOTTERIES TURNOVER</t>
  </si>
  <si>
    <t>PER CAPITA LOTTERIES TURNOVER</t>
  </si>
  <si>
    <t>REAL PER CAPITA LOTTERIES TURNOVER</t>
  </si>
  <si>
    <t>LOTTERIES EXPENDITURE</t>
  </si>
  <si>
    <t>REAL LOTTERIES EXPENDITURE</t>
  </si>
  <si>
    <t>PER CAPITA LOTTERIES EXPENDITURE</t>
  </si>
  <si>
    <t>REAL PER CAPITA LOTTERIES EXPENDITURE</t>
  </si>
  <si>
    <t>LOTTERIES EXPENDITURE AS A PERCENTAGE OF HOUSEHOLD DISPOSABLE INCOME</t>
  </si>
  <si>
    <t>LOTTERIES EXPENDITURE AS A PERCENTAGE OF TOTAL GAMBLING EXPENDITURE</t>
  </si>
  <si>
    <t>GOVERNMENT REVENUE FROM LOTTERIES</t>
  </si>
  <si>
    <t>REAL GOVERNMENT REVENUE FROM LOTTERIES</t>
  </si>
  <si>
    <t>PER CAPITA GOVERNMENT REVENUE FROM LOTTERIES</t>
  </si>
  <si>
    <t>REAL PER CAPITA GOVERNMENT REVENUE FROM LOTTERIES</t>
  </si>
  <si>
    <t>LOTTERIES REVENUE AS A PERCENTAGE OF TOTAL STATE GAMBLING REVENUE</t>
  </si>
  <si>
    <t>MINOR GAMING TURNOVER</t>
  </si>
  <si>
    <t>REAL MINOR GAMING TURNOVER</t>
  </si>
  <si>
    <t>PER CAPITA MINOR GAMING TURNOVER</t>
  </si>
  <si>
    <t>REAL PER CAPITA MINOR GAMING TURNOVER</t>
  </si>
  <si>
    <t>MINOR GAMING EXPENDITURE</t>
  </si>
  <si>
    <t>REAL MINOR GAMING EXPENDITURE</t>
  </si>
  <si>
    <t>PER CAPITA MINOR GAMING EXPENDITURE</t>
  </si>
  <si>
    <t>REAL PER CAPITA MINOR GAMING EXPENDITURE</t>
  </si>
  <si>
    <t>MINOR GAMING EXPENDITURE AS A PERCENTAGE OF HOUSEHOLD DISPOSABLE INCOME</t>
  </si>
  <si>
    <t>MINOR GAMING EXPENDITURE AS A PERCENTAGE OF TOTAL GAMBLING EXPENDITURE</t>
  </si>
  <si>
    <t>GOVERNMENT REVENUE FROM MINOR GAMING</t>
  </si>
  <si>
    <t>REAL GOVERNMENT REVENUE FROM MINOR GAMING</t>
  </si>
  <si>
    <t>PER CAPITA GOVERNMENT REVENUE FROM MINOR GAMING</t>
  </si>
  <si>
    <t>REAL PER CAPITA GOVERNMENT REVENUE FROM MINOR GAMING</t>
  </si>
  <si>
    <t>MINOR GAMING REVENUE AS A PERCENTAGE OF TOTAL STATE GAMBLING REVENUE</t>
  </si>
  <si>
    <t>GAMING TURNOVER</t>
  </si>
  <si>
    <t>REAL GAMING TURNOVER</t>
  </si>
  <si>
    <t>PER CAPITA GAMING TURNOVER</t>
  </si>
  <si>
    <t>REAL PER CAPITA GAMING TURNOVER</t>
  </si>
  <si>
    <t>GAMING EXPENDITURE</t>
  </si>
  <si>
    <t>REAL GAMING EXPENDITURE</t>
  </si>
  <si>
    <t>PER CAPITA GAMING EXPENDITURE</t>
  </si>
  <si>
    <t>REAL PER CAPITA GAMING EXPENDITURE</t>
  </si>
  <si>
    <t>GAMING EXPENDITURE AS A PERCENTAGE OF HOUSEHOLD DISPOSABLE INCOME</t>
  </si>
  <si>
    <t>GAMING EXPENDITURE AS A PERCENTAGE OF TOTAL GAMBLING EXPENDITURE</t>
  </si>
  <si>
    <t>GOVERNMENT REVENUE FROM GAMING</t>
  </si>
  <si>
    <t>REAL GOVERNMENT REVENUE FROM GAMING</t>
  </si>
  <si>
    <t>PER CAPITA GOVERNMENT REVENUE FROM GAMING</t>
  </si>
  <si>
    <t>REAL PER CAPITA GOVERNMENT REVENUE FROM GAMING</t>
  </si>
  <si>
    <t>GAMING REVENUE AS A PERCENTAGE OF TOTAL STATE GAMBLING REVENUE</t>
  </si>
  <si>
    <t>WAGERING TURNOVER</t>
  </si>
  <si>
    <t>REAL WAGERING TURNOVER</t>
  </si>
  <si>
    <t>PER CAPITA WAGERING TURNOVER</t>
  </si>
  <si>
    <t>REAL PER CAPITA WAGERING TURNOVER</t>
  </si>
  <si>
    <t>WAGERING EXPENDITURE</t>
  </si>
  <si>
    <t>REAL WAGERING EXPENDITURE</t>
  </si>
  <si>
    <t>PER CAPITA WAGERING EXPENDITURE</t>
  </si>
  <si>
    <t>REAL PER CAPITA WAGERING EXPENDITURE</t>
  </si>
  <si>
    <t>WAGERING EXPENDITURE AS A PERCENTAGE OF HOUSEHOLD DISPOSABLE INCOME</t>
  </si>
  <si>
    <t>WAGERING EXPENDITURE AS A PERCENTAGE OF TOTAL GAMBLING EXPENDITURE</t>
  </si>
  <si>
    <t>GOVERNMENT REVENUE FROM WAGERING</t>
  </si>
  <si>
    <t>REAL GOVERNMENT REVENUE FROM WAGERING</t>
  </si>
  <si>
    <t>PER CAPITA GOVERNMENT REVENUE FROM WAGERING</t>
  </si>
  <si>
    <t>REAL PER CAPITA GOVERNMENT REVENUE FROM WAGERING</t>
  </si>
  <si>
    <t>WAGERING REVENUE AS A PERCENTAGE OF TOTAL STATE GAMBLING REVENUE</t>
  </si>
  <si>
    <t>TOTAL TURNOVER</t>
  </si>
  <si>
    <t>REAL TOTAL TURNOVER</t>
  </si>
  <si>
    <t>PER CAPITA TOTAL TURNOVER</t>
  </si>
  <si>
    <t>REAL PER CAPITA TOTAL TURNOVER</t>
  </si>
  <si>
    <t>TOTAL EXPENDITURE</t>
  </si>
  <si>
    <t>REAL TOTAL EXPENDITURE</t>
  </si>
  <si>
    <t>PER CAPITA TOTAL EXPENDITURE</t>
  </si>
  <si>
    <t>REAL PER CAPITA TOTAL EXPENDITURE</t>
  </si>
  <si>
    <t>TOTAL EXPENDITURE AS A PERCENTAGE OF HOUSEHOLD DISPOSABLE INCOME</t>
  </si>
  <si>
    <t>GOVERNMENT REVENUE FROM TOTAL GAMBLING</t>
  </si>
  <si>
    <t>REAL GOVERNMENT REVENUE FROM TOTAL GAMBLING</t>
  </si>
  <si>
    <t>PER CAPITA GOVERNMENT REVENUE FROM TOTAL GAMBLING</t>
  </si>
  <si>
    <t>REAL PER CAPITA GOVERNMENT REVENUE FROM TOTAL GAMBLING</t>
  </si>
  <si>
    <t>TOTAL GAMING MACHINES OPERATING AS AT 30 JUNE</t>
  </si>
  <si>
    <t>TABLE CASINO 1</t>
  </si>
  <si>
    <t/>
  </si>
  <si>
    <t>ACT</t>
  </si>
  <si>
    <t>NSW</t>
  </si>
  <si>
    <t>NT</t>
  </si>
  <si>
    <t>QLD</t>
  </si>
  <si>
    <t>SA</t>
  </si>
  <si>
    <t>TAS</t>
  </si>
  <si>
    <t>VIC</t>
  </si>
  <si>
    <t>WA</t>
  </si>
  <si>
    <t>AUSTRALIA</t>
  </si>
  <si>
    <t>Value ($ million)</t>
  </si>
  <si>
    <t>1999–00</t>
  </si>
  <si>
    <t>2000–01</t>
  </si>
  <si>
    <t>2001–02</t>
  </si>
  <si>
    <t>2002–03</t>
  </si>
  <si>
    <t>U</t>
  </si>
  <si>
    <t>(1)</t>
  </si>
  <si>
    <t>I</t>
  </si>
  <si>
    <t>2003–04</t>
  </si>
  <si>
    <t>2004–05</t>
  </si>
  <si>
    <t>2005–06</t>
  </si>
  <si>
    <t>2006–07</t>
  </si>
  <si>
    <t>2007–08</t>
  </si>
  <si>
    <t>(2)</t>
  </si>
  <si>
    <t>2008–09</t>
  </si>
  <si>
    <t>2009–10</t>
  </si>
  <si>
    <t>2010–11</t>
  </si>
  <si>
    <t>2011–12</t>
  </si>
  <si>
    <t>2012–13</t>
  </si>
  <si>
    <t>2013–14</t>
  </si>
  <si>
    <t>2014–15</t>
  </si>
  <si>
    <t>(3)U</t>
  </si>
  <si>
    <t>2015–16</t>
  </si>
  <si>
    <t>2016–17</t>
  </si>
  <si>
    <t>(4)</t>
  </si>
  <si>
    <t>2017–18</t>
  </si>
  <si>
    <t>2018–19</t>
  </si>
  <si>
    <t>2019–20</t>
  </si>
  <si>
    <t>2020–21</t>
  </si>
  <si>
    <t>2021–22</t>
  </si>
  <si>
    <t>2022–23</t>
  </si>
  <si>
    <t>2023–24</t>
  </si>
  <si>
    <t>(5)</t>
  </si>
  <si>
    <t>2024–25</t>
  </si>
  <si>
    <t>Notes:</t>
  </si>
  <si>
    <t>These data should be read in conjunction with the explanatory notes and other turnover tables in this publication.</t>
  </si>
  <si>
    <t>(1) Casino turnover includes actual turnover for keno and gaming machines and handle for table games, from this period on.</t>
  </si>
  <si>
    <t>(2) Excludes community keno, from this period on.</t>
  </si>
  <si>
    <t>(3) Turnover data no longer provided to SA Government.</t>
  </si>
  <si>
    <t>(4) Figure includes Hong Kong Dollars program.</t>
  </si>
  <si>
    <t>(5) Unavailable data.</t>
  </si>
  <si>
    <t>I = Incomplete data</t>
  </si>
  <si>
    <t>U = Unavailable data</t>
  </si>
  <si>
    <t>TABLE CASINO 2</t>
  </si>
  <si>
    <t>TABLE CASINO 3</t>
  </si>
  <si>
    <t>Value ($)</t>
  </si>
  <si>
    <t>TABLE CASINO 4</t>
  </si>
  <si>
    <t>TABLE CASINO 5</t>
  </si>
  <si>
    <t>(3)</t>
  </si>
  <si>
    <t>These data should be read in conjunction with the explanatory notes and other expenditure tables in this publication.</t>
  </si>
  <si>
    <t>(1) Excludes community keno, from this period on.</t>
  </si>
  <si>
    <t>(2) Figure includes Hong Kong Dollars program.</t>
  </si>
  <si>
    <t>(3) The Star only. No Rebate play. Data taken from Casino Duty reports from this year onwards.</t>
  </si>
  <si>
    <t>(4) The Star &amp; Crown data. Crown commenced operations 8/8/22. No Rebate play.</t>
  </si>
  <si>
    <t>(5) Rebate play commenced in Crown.</t>
  </si>
  <si>
    <t>TABLE CASINO 6</t>
  </si>
  <si>
    <t>TABLE CASINO 7</t>
  </si>
  <si>
    <t>TABLE CASINO 8</t>
  </si>
  <si>
    <t>TABLE CASINO 9</t>
  </si>
  <si>
    <t>Percentage (%)</t>
  </si>
  <si>
    <t>TABLE CASINO 10</t>
  </si>
  <si>
    <t>TABLE CASINO 11</t>
  </si>
  <si>
    <t>(6)</t>
  </si>
  <si>
    <t>(7)</t>
  </si>
  <si>
    <t>(8)</t>
  </si>
  <si>
    <t>(9)</t>
  </si>
  <si>
    <t>(10)</t>
  </si>
  <si>
    <t>These data should be read in conjunction with the explanatory notes and other revenue tables in this publication.</t>
  </si>
  <si>
    <t>(1) Includes community keno, from this period on.</t>
  </si>
  <si>
    <t>(2) Figure includes Hong Kong Dollars program. Value includes additional tax ($7.53 million in 2018–19) for the Minimum Guarantee on International Commission Business Tax, from this period on.</t>
  </si>
  <si>
    <t>(3) From this period on, includes unclaimed prizes for table gaming and gaming machines (including hotels and clubs). However, prizes may have been subsequently claimed.</t>
  </si>
  <si>
    <t>(4) Keno taken out.</t>
  </si>
  <si>
    <t>(5) Both GST deducted and NT Keno taken out, from this period on.</t>
  </si>
  <si>
    <t>(6) The Star only. No Rebate play. Data taken from Casino Duty reports from this year onwards.</t>
  </si>
  <si>
    <t>(7) The Star &amp; Crown data. Crown commenced operations 8/8/22. No Rebate play.</t>
  </si>
  <si>
    <t>(8) Rebate play commenced in Crown.</t>
  </si>
  <si>
    <t>(9) From 1 July 2023, new tax rates were introduced.</t>
  </si>
  <si>
    <t>(10) Does not include compliance revenue related to the outcome of the High Court’s decision in SkyCity Adelaide Pty Ltd v Treasurer of South Australia [2024] HCA 37 in relation to the tax payable on loyalty points that have been converted to gambling</t>
  </si>
  <si>
    <t>credits and utilised by patrons in prior years. SkyCity was required to pay $13.1m in duty plus $24.8m in penalties and interest in relation to the return periods from January 2014 to January 2024, and $0.2m relating to the Treasurer’s costs.</t>
  </si>
  <si>
    <t>TABLE CASINO 12</t>
  </si>
  <si>
    <t>TABLE CASINO 13</t>
  </si>
  <si>
    <t>TABLE CASINO 14</t>
  </si>
  <si>
    <t>TABLE CASINO 15</t>
  </si>
  <si>
    <t>TABLE GAMING MACHINES 1</t>
  </si>
  <si>
    <t>NA</t>
  </si>
  <si>
    <t>(1) Club and hotel gaming machine data are provided based on club and hotel financial years respectively. For clubs this runs from September to August and for hotels this runs from July to June, from this period on. Prior reporting included a preliminary</t>
  </si>
  <si>
    <t>June monthly figure for clubs as the finalised figure was not available at the time of producing this report.</t>
  </si>
  <si>
    <t>(2) Unavailable data.</t>
  </si>
  <si>
    <t>NA = Not applicable</t>
  </si>
  <si>
    <t>TABLE GAMING MACHINES 2</t>
  </si>
  <si>
    <t>TABLE GAMING MACHINES 3</t>
  </si>
  <si>
    <t>TABLE GAMING MACHINES 4</t>
  </si>
  <si>
    <t>TABLE GAMING MACHINES 5</t>
  </si>
  <si>
    <t>TABLE GAMING MACHINES 6</t>
  </si>
  <si>
    <t>TABLE GAMING MACHINES 7</t>
  </si>
  <si>
    <t>TABLE GAMING MACHINES 8</t>
  </si>
  <si>
    <t>TABLE GAMING MACHINES 9</t>
  </si>
  <si>
    <t>TABLE GAMING MACHINES 10</t>
  </si>
  <si>
    <t>TABLE GAMING MACHINES 11</t>
  </si>
  <si>
    <t>(11)</t>
  </si>
  <si>
    <t>(12)</t>
  </si>
  <si>
    <t>(13)</t>
  </si>
  <si>
    <t>(1) From July 2001, the gaming machine revenue includes gaming machine tax and major facility levy.</t>
  </si>
  <si>
    <t>(2) The Health Benefit Levy (HBL) has been excluded. The HBL for all Gaming Machines operating in Victoria (including Crown Casino) is 89.124.</t>
  </si>
  <si>
    <t>(3) From July 2006, the gaming machine revenue includes gaming machine tax and health services levy.</t>
  </si>
  <si>
    <t>(4) The Health Benefit Levy (HBL) has been excluded. The HBL for all Gaming Machines operating in Victoria (including Crown Casino) is 89.454.</t>
  </si>
  <si>
    <t>(5) The Health Benefit Levy (HBL) has been excluded. The HBL for all Gaming Machines operating in Victoria (including Crown Casino) is 128.735.</t>
  </si>
  <si>
    <t>(6) The Health Benefit Levy (HBL) has been excluded. The HBL for all Gaming Machines operating in Victoria (including Crown Casino) is 127.032.</t>
  </si>
  <si>
    <t>(7) The Health Benefit Levy (HBL) has been excluded. The HBL for all Gaming Machines operating in Victoria (including Crown Casino) is 126.421.</t>
  </si>
  <si>
    <t>(8) The Health Benefit Levy (HBL) has been excluded. The HBL for all Gaming Machines operating in Victoria (including Crown Casino) is 125.762.</t>
  </si>
  <si>
    <t>(9) Revenue does not include the levy on all gaming machine licensees of 0.75% of gross gaming machine revenue that commenced on 1 July 2011.</t>
  </si>
  <si>
    <t>(10) The Health Benefit Levy (HBL) has been excluded. The HBL for all Gaming Machines operating in Victoria (including Crown Casino) is 125.744.</t>
  </si>
  <si>
    <t>(11) The Health Benefit Levy (HBL) has been excluded. The HBL for all Gaming Machines operating in Victoria (including Crown Casino) is 42.333.</t>
  </si>
  <si>
    <t>(12) Revenue does not include the two levies on all gaming machine licensees of 0.4% of net gaming machine revenue each. These levies commenced on 1 July 2019.</t>
  </si>
  <si>
    <t>(13) From 1 July 2023, new tax rates were introduced.</t>
  </si>
  <si>
    <t>TABLE GAMING MACHINES 12</t>
  </si>
  <si>
    <t>TABLE GAMING MACHINES 13</t>
  </si>
  <si>
    <t>TABLE GAMING MACHINES 14</t>
  </si>
  <si>
    <t>TABLE GAMING MACHINES 15</t>
  </si>
  <si>
    <t>TABLE INTERACTIVE GAMING 1</t>
  </si>
  <si>
    <t>(2)(3)</t>
  </si>
  <si>
    <t>(5)U</t>
  </si>
  <si>
    <t>(1) Turnover from interactive gaming is completely sourced from overseas players.</t>
  </si>
  <si>
    <t>(2) Interactive gaming was banned in August 2001.</t>
  </si>
  <si>
    <t>(3) Not applicable from this period on.</t>
  </si>
  <si>
    <t>(4) Licensee(s) relaunched.</t>
  </si>
  <si>
    <t>(5) Unavailable data, from this period on. Data categorised by customer location is not collected. Prior to this period, figures reflected activity by all customers (both within and outside of the NT, including international customers) of NT licensed</t>
  </si>
  <si>
    <t>providers.</t>
  </si>
  <si>
    <t>(6) Not applicable.</t>
  </si>
  <si>
    <t>TABLE INTERACTIVE GAMING 2</t>
  </si>
  <si>
    <t>TABLE INTERACTIVE GAMING 3</t>
  </si>
  <si>
    <t>TABLE INTERACTIVE GAMING 4</t>
  </si>
  <si>
    <t>TABLE INTERACTIVE GAMING 5</t>
  </si>
  <si>
    <t>(1) Expenditure from interactive gaming is completely sourced from overseas players.</t>
  </si>
  <si>
    <t>TABLE INTERACTIVE GAMING 6</t>
  </si>
  <si>
    <t>TABLE INTERACTIVE GAMING 7</t>
  </si>
  <si>
    <t>TABLE INTERACTIVE GAMING 8</t>
  </si>
  <si>
    <t>TABLE INTERACTIVE GAMING 9</t>
  </si>
  <si>
    <t>TABLE INTERACTIVE GAMING 10</t>
  </si>
  <si>
    <t>TABLE INTERACTIVE GAMING 11</t>
  </si>
  <si>
    <t>(1)(2)</t>
  </si>
  <si>
    <t>(4)NA</t>
  </si>
  <si>
    <t>(5)NA</t>
  </si>
  <si>
    <t>(7)U</t>
  </si>
  <si>
    <t>(1) Interactive gaming was banned in August 2001.</t>
  </si>
  <si>
    <t>(2) Not applicable from this period on.</t>
  </si>
  <si>
    <t>(3) Government revenue from interactive gaming includes both tax and product levies received.</t>
  </si>
  <si>
    <t>(4) Revenue from betting exchanges is no longer recorded in interactive gaming. It is now recorded in wagering.</t>
  </si>
  <si>
    <t>(5) Interactive gaming licensees do not pay tax, from this period on.</t>
  </si>
  <si>
    <t>(6) Tax applies, from this period on.</t>
  </si>
  <si>
    <t>(7) Unavailable data, from this period on. Data categorised by customer location is not collected. Prior to this period, figures reflected activity by all customers (both within and outside of the NT, including international customers) of NT licensed</t>
  </si>
  <si>
    <t>(8) Not applicable.</t>
  </si>
  <si>
    <t>TABLE INTERACTIVE GAMING 12</t>
  </si>
  <si>
    <t>TABLE INTERACTIVE GAMING 13</t>
  </si>
  <si>
    <t>TABLE INTERACTIVE GAMING 14</t>
  </si>
  <si>
    <t>TABLE INTERACTIVE GAMING 15</t>
  </si>
  <si>
    <t>TABLE KENO 1</t>
  </si>
  <si>
    <t>(3)R</t>
  </si>
  <si>
    <t>R</t>
  </si>
  <si>
    <t>(1) Community keno was previously included in casino turnover.</t>
  </si>
  <si>
    <t>(2) New keno licence commenced 14 April 2012, replacing previous club keno arrangements. New keno game rolled out into a much larger number of venues.</t>
  </si>
  <si>
    <t>(3) Updated due to ongoing assurance work</t>
  </si>
  <si>
    <t>(4) Unavailable data.</t>
  </si>
  <si>
    <t>R = Revised data</t>
  </si>
  <si>
    <t>TABLE KENO 2</t>
  </si>
  <si>
    <t>TABLE KENO 3</t>
  </si>
  <si>
    <t>TABLE KENO 4</t>
  </si>
  <si>
    <t>TABLE KENO 5</t>
  </si>
  <si>
    <t>E</t>
  </si>
  <si>
    <t>(4)R</t>
  </si>
  <si>
    <t>(1) Represents actual keno expenditure, from this period on.</t>
  </si>
  <si>
    <t>(2) Community keno was previously included in casino expenditure.</t>
  </si>
  <si>
    <t>(3) New keno licence commenced 14 April 2012, replacing previous club keno arrangements. New keno game rolled out into a much larger number of venues.</t>
  </si>
  <si>
    <t>(4) Updated due to ongoing assurance work</t>
  </si>
  <si>
    <t>E = Estimated data</t>
  </si>
  <si>
    <t>TABLE KENO 6</t>
  </si>
  <si>
    <t>TABLE KENO 7</t>
  </si>
  <si>
    <t>TABLE KENO 8</t>
  </si>
  <si>
    <t>TABLE KENO 9</t>
  </si>
  <si>
    <t>TABLE KENO 10</t>
  </si>
  <si>
    <t>TABLE KENO 11</t>
  </si>
  <si>
    <t>(2)R</t>
  </si>
  <si>
    <t>(1) For this and previous periods, includes unclaimed keno prizes for hotels, clubs and casinos. However, prizes may have been subsequently claimed.</t>
  </si>
  <si>
    <t>(2) Updated due to ongoing assurance work</t>
  </si>
  <si>
    <t>(3) From 1 July 2023, new tax rates were introduced.</t>
  </si>
  <si>
    <t>TABLE KENO 12</t>
  </si>
  <si>
    <t>TABLE KENO 13</t>
  </si>
  <si>
    <t>TABLE KENO 14</t>
  </si>
  <si>
    <t>TABLE KENO 15</t>
  </si>
  <si>
    <t>TABLE LOTTERIES 1</t>
  </si>
  <si>
    <t>(8)I</t>
  </si>
  <si>
    <t>(1) Pools data are for gross sales, from this period on.</t>
  </si>
  <si>
    <t>(2) Instant lotteries data are for gross sales, i.e. include agent commission, from this period on.</t>
  </si>
  <si>
    <t>(3) Intralot surrendered licence and ceased trading 31 January 2015.</t>
  </si>
  <si>
    <t>(4) Includes new product "Set for Life", commenced 7 August 2015.</t>
  </si>
  <si>
    <t>(5) Set for Life lottery product introduced in 2015–16.</t>
  </si>
  <si>
    <t>(6) Instant lottery and Lotto figures are under subscription, from this period on.</t>
  </si>
  <si>
    <t>(7) Figure represents net sales, from this period on.</t>
  </si>
  <si>
    <t>(8) Pools was withdrawn from the Australian Lottery Market on 23 June 2018.</t>
  </si>
  <si>
    <t>(9) Includes Mail-order lotteries.</t>
  </si>
  <si>
    <t>(10) Prior to this period, figures reflected activity by all customers of NT licensed providers, regardless of physical location and residency. From this period on, figures reflect lottery tickets physically sold from NT retail premises and via the internet</t>
  </si>
  <si>
    <t>to NT residents.</t>
  </si>
  <si>
    <t>TABLE LOTTERIES 2</t>
  </si>
  <si>
    <t>TABLE LOTTERIES 3</t>
  </si>
  <si>
    <t>TABLE LOTTERIES 4</t>
  </si>
  <si>
    <t>TABLE LOTTERIES 5</t>
  </si>
  <si>
    <t>(6)(7)</t>
  </si>
  <si>
    <t>(11)I</t>
  </si>
  <si>
    <t>(1) Instant lottery, Lottery and Lotto expenditure estimated at 40.0%, and Pools expenditure estimated at 50.0%, of turnover (subscriptions), from this period on.</t>
  </si>
  <si>
    <t>(2) Instant lottery, lotteries, and lotto expenditure estimated at 40.0% of turnover, from this period on.</t>
  </si>
  <si>
    <t>(3) Pools expenditure estimated at 50.0% of turnover, from this period on.</t>
  </si>
  <si>
    <t>(4) Lotto data represents sales less prizes and commission, from this period on.</t>
  </si>
  <si>
    <t>(5) Data are for turnover minus prizes won by players, from this period on.</t>
  </si>
  <si>
    <t>(6) Intralot surrendered licence and ceased trading 31 January 2015.</t>
  </si>
  <si>
    <t>(7) Instant lottery data are for turnover minus prizes won by players, from this period on.</t>
  </si>
  <si>
    <t>(8) Includes new product "Set for Life", commenced 7 August 2015.</t>
  </si>
  <si>
    <t>(9) Lotto expenditure estimated at 40.0% of turnover, except for the "Set for Life" product estimated at 36.8% of turnover (introduced in 2015–16).</t>
  </si>
  <si>
    <t>(10) Figure represents net sales, from this period on.</t>
  </si>
  <si>
    <t>(11) Pools was withdrawn from the Australian Lottery Market on 23 June 2018.</t>
  </si>
  <si>
    <t>(12) Includes Mail-order lotteries.</t>
  </si>
  <si>
    <t>(13) Prior to this period, figures reflected activity by all customers of NT licensed providers, regardless of physical location and residency. From this period on, figures reflect lottery tickets physically sold from NT retail premises and via the internet</t>
  </si>
  <si>
    <t>TABLE LOTTERIES 6</t>
  </si>
  <si>
    <t>TABLE LOTTERIES 7</t>
  </si>
  <si>
    <t>TABLE LOTTERIES 8</t>
  </si>
  <si>
    <t>TABLE LOTTERIES 9</t>
  </si>
  <si>
    <t>TABLE LOTTERIES 10</t>
  </si>
  <si>
    <t>TABLE LOTTERIES 11</t>
  </si>
  <si>
    <t>(1) Data are for total funding, from this period on.</t>
  </si>
  <si>
    <t>(2) Figure represents net sales, from this period on.</t>
  </si>
  <si>
    <t>(3) Total funding to grant beneficiaries, from this period on.</t>
  </si>
  <si>
    <t>(4) Pools was withdrawn from the Australian Lottery Market on 23 June 2018.</t>
  </si>
  <si>
    <t>(5) Includes Mail-order lotteries.</t>
  </si>
  <si>
    <t>(6) Prior to this period, figures reflected activity by all customers of NT licensed providers, regardless of physical location and residency. From this period on, figures reflect lottery tickets physically sold from NT retail premises and via the internet</t>
  </si>
  <si>
    <t>TABLE LOTTERIES 12</t>
  </si>
  <si>
    <t>TABLE LOTTERIES 13</t>
  </si>
  <si>
    <t>TABLE LOTTERIES 14</t>
  </si>
  <si>
    <t>TABLE LOTTERIES 15</t>
  </si>
  <si>
    <t>TABLE MINOR GAMING 1</t>
  </si>
  <si>
    <t>(1) Reliable figures are no longer available since the introduction of the Charitable and Non-Profit Gaming Act 1999.</t>
  </si>
  <si>
    <t>(2) Unavailable data from this period on.</t>
  </si>
  <si>
    <t>(3) Turnover and expenditure figures do not include bingo and instant tickets as these data are no longer collected.</t>
  </si>
  <si>
    <t>(4) Data on minor gaming turnover are no longer collected.</t>
  </si>
  <si>
    <t>(5) From 1 September 2008, a licence is no longer required for lotteries where the total prize value does not exceed $5,000.</t>
  </si>
  <si>
    <t>TABLE MINOR GAMING 2</t>
  </si>
  <si>
    <t>TABLE MINOR GAMING 3</t>
  </si>
  <si>
    <t>TABLE MINOR GAMING 4</t>
  </si>
  <si>
    <t>TABLE MINOR GAMING 5</t>
  </si>
  <si>
    <t>(3)NA</t>
  </si>
  <si>
    <t>(3) Data on minor gaming turnover are no longer collected, and therefore an estimate of expenditure can no longer be made.</t>
  </si>
  <si>
    <t>(4) Not applicable.</t>
  </si>
  <si>
    <t>TABLE MINOR GAMING 6</t>
  </si>
  <si>
    <t>TABLE MINOR GAMING 7</t>
  </si>
  <si>
    <t>TABLE MINOR GAMING 8</t>
  </si>
  <si>
    <t>TABLE MINOR GAMING 9</t>
  </si>
  <si>
    <t>TABLE MINOR GAMING 10</t>
  </si>
  <si>
    <t>TABLE MINOR GAMING 11</t>
  </si>
  <si>
    <t>(3) Minor gaming revenue was incorrectly reported in previous years. No tax is received for minor gaming activities, only income is from application fees.</t>
  </si>
  <si>
    <t>TABLE MINOR GAMING 12</t>
  </si>
  <si>
    <t>TABLE MINOR GAMING 13</t>
  </si>
  <si>
    <t>TABLE MINOR GAMING 14</t>
  </si>
  <si>
    <t>TABLE MINOR GAMING 15</t>
  </si>
  <si>
    <t>TABLE GAMING 1</t>
  </si>
  <si>
    <t>IR</t>
  </si>
  <si>
    <t>TABLE GAMING 2</t>
  </si>
  <si>
    <t>TABLE GAMING 3</t>
  </si>
  <si>
    <t>TABLE GAMING 4</t>
  </si>
  <si>
    <t>TABLE GAMING 5</t>
  </si>
  <si>
    <t>EI</t>
  </si>
  <si>
    <t>TABLE GAMING 6</t>
  </si>
  <si>
    <t>TABLE GAMING 7</t>
  </si>
  <si>
    <t>TABLE GAMING 8</t>
  </si>
  <si>
    <t>TABLE GAMING 9</t>
  </si>
  <si>
    <t>TABLE GAMING 10</t>
  </si>
  <si>
    <t>TABLE GAMING 11</t>
  </si>
  <si>
    <t>TABLE GAMING 12</t>
  </si>
  <si>
    <t>TABLE GAMING 13</t>
  </si>
  <si>
    <t>TABLE GAMING 14</t>
  </si>
  <si>
    <t>TABLE GAMING 15</t>
  </si>
  <si>
    <t>TABLE WAGERING 1</t>
  </si>
  <si>
    <t>(2)I</t>
  </si>
  <si>
    <t>(4)I</t>
  </si>
  <si>
    <t>(5)(6)</t>
  </si>
  <si>
    <t>(10)I</t>
  </si>
  <si>
    <t>(14)IR</t>
  </si>
  <si>
    <t>(15)</t>
  </si>
  <si>
    <t>(13)R</t>
  </si>
  <si>
    <t>(14)(16)IR</t>
  </si>
  <si>
    <t>(17)</t>
  </si>
  <si>
    <t>(14)I</t>
  </si>
  <si>
    <t>(1) Includes Sports Bookmakers, On course, Betting exchange and Totalisator, from this period on.</t>
  </si>
  <si>
    <t>(2) Point of consumption tax introduced and applied from 1 January 2019. This figure only contains data from July 2018 to December 2018, pre point of consumption tax.</t>
  </si>
  <si>
    <t>(3) Does not include turnover for wagering operators authorised to conduct betting operations in South Australia.</t>
  </si>
  <si>
    <t>(4) Total Turnover derived from TAB Limited and NSW Licensed Bookmaker's authorised under Section 16(1) and 19(2) of the Betting and Racing Act 1998.</t>
  </si>
  <si>
    <t>(5) The 2019–20 NT wagering Turnover and Expenditure figures are an estimate of NT residents only. This estimate is provided to avoid double counting given other jurisdictions are now operating under a point of consumption tax arrangement.  In this regard,</t>
  </si>
  <si>
    <t>the 2019–20 figures represent a significant break in time series and comparisons with previous figures are not appropriate.</t>
  </si>
  <si>
    <t>(6) Revised due to change in methodology for estimating proportion attributable to NT residents.</t>
  </si>
  <si>
    <t>(7) First available full year data for point of consumption data.</t>
  </si>
  <si>
    <t>(8) Figure represents Pari-mutuel and Sports bet only. Trackside figure (139.560) not included.</t>
  </si>
  <si>
    <t>(9) Retrospective adjustments typically resulting from amended returns from betting operators and/or compliance activity.</t>
  </si>
  <si>
    <t>(10) NSW Turnover derived from TAB Limited and NSW Licensed Bookmaker's authorised under Section 16(1) and 19(2) of the Betting and Racing Act 1998.</t>
  </si>
  <si>
    <t>(11) From this period on, wagering turnover reflects wagering by Tasmanian residents with all licensed providers, including those in other jurisdictions. Prior to this period, wagering turnover reflects wagering with Tasmanian licensed providers.</t>
  </si>
  <si>
    <t>(12) Figure represents Pari-mutuel and Sports bet only. Trackside figure (111.991) not included.</t>
  </si>
  <si>
    <t>(13) Retrospective adjustments to betting tax returns for previous periods are typically due to betting operators amending past returns, new registrations, and/or compliance activity.</t>
  </si>
  <si>
    <t>(14) Now contains turnover data acquired from TAB Limited and Betting Service Providers who have been liable to pay Point of Consumption Tax and lodged an annual reconciliation return.</t>
  </si>
  <si>
    <t>(15) Turnover figure unavailable.</t>
  </si>
  <si>
    <t>(16) Bookmakers Turnover data unavailable. 1/7/2022 - PoCT tax increase from 10% to 15%.</t>
  </si>
  <si>
    <t>(17) For this and previous periods, reflects the wagering turnover of Tasmanian licensed providers only.</t>
  </si>
  <si>
    <t>TABLE WAGERING 2</t>
  </si>
  <si>
    <t>TABLE WAGERING 3</t>
  </si>
  <si>
    <t>TABLE WAGERING 4</t>
  </si>
  <si>
    <t>TABLE WAGERING 5</t>
  </si>
  <si>
    <t>(3)I</t>
  </si>
  <si>
    <t>(14)</t>
  </si>
  <si>
    <t>(16)R</t>
  </si>
  <si>
    <t>(1) Includes expenditure for wagering operators authorised to conduct betting operations in South Australia, from this period on.</t>
  </si>
  <si>
    <t>(2) Includes Sports Bookmakers, On course, Betting exchange and Totalisator, from this period on.</t>
  </si>
  <si>
    <t>(3) Point of consumption tax introduced and applied from 1 January 2019. This figure only contains data from July 2018 to December 2018, pre point of consumption tax.</t>
  </si>
  <si>
    <t>(4) Total TAB Limited wagering revenue and net NSW revenue derived from Betting Operators as per section 13A of the Betting Tax Act 2001.</t>
  </si>
  <si>
    <t>(8) Figure represents Pari-mutuel and Sports bet only. Trackside figure (29.289 ) not included.</t>
  </si>
  <si>
    <t>(10) Net NSW revenue derived from TAB Limited and Betting Operators as per section 13A of the Betting Tax Act 2001.</t>
  </si>
  <si>
    <t>(11) From this period on, wagering expenditure reflects wagering by Tasmanian residents with all licensed providers, including those in other jurisdictions. Prior to this period, wagering expenditure reflects wagering with Tasmanian licensed providers.</t>
  </si>
  <si>
    <t>(12) Figure represents Pari-mutuel and Sports bet only. Trackside figure (23.205) not included.</t>
  </si>
  <si>
    <t>(14) Figure represents Pari-mutuel and Sports bet and Trackside.</t>
  </si>
  <si>
    <t>(15) 1/7/2022 - PoCT tax increase from 10% to 15%, TAB Parimutuel Expenditure now collected from the Annual POCT Reconciliation report.</t>
  </si>
  <si>
    <t>(16) Updated due to ongoing assurance work</t>
  </si>
  <si>
    <t>TABLE WAGERING 6</t>
  </si>
  <si>
    <t>TABLE WAGERING 7</t>
  </si>
  <si>
    <t>TABLE WAGERING 8</t>
  </si>
  <si>
    <t>TABLE WAGERING 9</t>
  </si>
  <si>
    <t>TABLE WAGERING 10</t>
  </si>
  <si>
    <t>TABLE WAGERING 11</t>
  </si>
  <si>
    <t>(2)E</t>
  </si>
  <si>
    <t>(4)U</t>
  </si>
  <si>
    <t>(5)I</t>
  </si>
  <si>
    <t>(12)(7)</t>
  </si>
  <si>
    <t>(16)</t>
  </si>
  <si>
    <t>(15)R</t>
  </si>
  <si>
    <t>(18)(7)R</t>
  </si>
  <si>
    <t>(19)</t>
  </si>
  <si>
    <t>(1) Point of consumption tax commenced 1 July 2017.</t>
  </si>
  <si>
    <t>(3) Includes all government revenue collected between 1 July 2018 to 30 June 2019, but excludes point of consumption tax revenue, which was introduced on 1 January 2019.</t>
  </si>
  <si>
    <t>(4) Data unavailable due to introduction of point of consumption tax.</t>
  </si>
  <si>
    <t>(5) Point of consumption tax introduced and applied from 1 Jan 2019. This figure only contains data from July 2018 to December 2018, pre point of consumption tax.</t>
  </si>
  <si>
    <t>(6) Government revenue derived from TAB Limited, and Betting Operators obligated to pay the point of consumption tax from NSW bets, under Part 3, 4 and 5 for the Betting Tax Act 2001.</t>
  </si>
  <si>
    <t>(7) The Revenue Audit &amp; Assurance team (RA), within Liquor and Gaming NSW (L&amp;GNSW) , undertook a review of Tabcorp’s Betting Tax reporting to confirm compliance with the relevant amended provisions of the Act. Underpayments of $2,266,464.65 were identified</t>
  </si>
  <si>
    <t>and subsequently paid to Revenue NSW.</t>
  </si>
  <si>
    <t>(8) Point of consumption tax commenced from 1 January 2020. As paid monthly in arrears, only the first five months of revenue is shown.</t>
  </si>
  <si>
    <t>(9) First available full year data for point of consumption tax.</t>
  </si>
  <si>
    <t>(10) Figure represents Pari-mutuel and Sports bet only. Trackside figure (2.343) not included.</t>
  </si>
  <si>
    <t>(11) Retrospective adjustments typically resulting from amended returns from betting operators and/or compliance activity.</t>
  </si>
  <si>
    <t>(12) Government revenue derived from TAB Limited's betting tax under Part 2 &amp; 3 of the Betting Tax Act 2001 and Betting Operators point of consumption tax on NSW bets, under Part 4 of the Betting Tax Act 2001.</t>
  </si>
  <si>
    <t>(13) From this period on, wagering revenue reflects wagering by Tasmanian residents with all licensed providers, including those in other jurisdictions. Prior to this period, wagering revenue reflects wagering with Tasmanian licensed providers.</t>
  </si>
  <si>
    <t>(14) Figure represents Pari-mutuel and Sports bet only. Trackside figure (1.856) not included.</t>
  </si>
  <si>
    <t>(15) Retrospective adjustments to betting tax returns for previous periods are typically due to betting operators amending past returns, new registrations, and/or compliance activity.</t>
  </si>
  <si>
    <t>(16) Figure represents Pari-mutuel and Sports bet and Trackside.</t>
  </si>
  <si>
    <t>(17) 1/7/2022 - PoCT tax increase from 10% to 15%. The Revenue Audit &amp; Assurance team (RA), within Liquor and Gaming NSW (L&amp;GNSW) , undertook a review of Tabcorp’s Betting Tax reporting to confirm compliance with the relevant amended provisions of the</t>
  </si>
  <si>
    <t>Act. Underpayments of $2,266,464.65 were identified and subsequently paid to Revenue NSW.</t>
  </si>
  <si>
    <t>(18) Updated due to ongoing assurance work</t>
  </si>
  <si>
    <t>(19) Includes the wagering levy, from this period on.</t>
  </si>
  <si>
    <t>TABLE WAGERING 12</t>
  </si>
  <si>
    <t>TABLE WAGERING 13</t>
  </si>
  <si>
    <t>TABLE WAGERING 14</t>
  </si>
  <si>
    <t>TABLE WAGERING 15</t>
  </si>
  <si>
    <t>TABLE TOTAL 1</t>
  </si>
  <si>
    <t>TABLE TOTAL 2</t>
  </si>
  <si>
    <t>TABLE TOTAL 3</t>
  </si>
  <si>
    <t>TABLE TOTAL 4</t>
  </si>
  <si>
    <t>TABLE TOTAL 5</t>
  </si>
  <si>
    <t>TABLE TOTAL 6</t>
  </si>
  <si>
    <t>TABLE TOTAL 7</t>
  </si>
  <si>
    <t>TABLE TOTAL 8</t>
  </si>
  <si>
    <t>TABLE TOTAL 9</t>
  </si>
  <si>
    <t>TABLE TOTAL 11</t>
  </si>
  <si>
    <t>TABLE TOTAL 12</t>
  </si>
  <si>
    <t>TABLE TOTAL 13</t>
  </si>
  <si>
    <t>TABLE TOTAL 14</t>
  </si>
  <si>
    <t>TABLE TOTAL 16</t>
  </si>
  <si>
    <t>GAMING MACHINES OPERATING AS AT 30 JUNE</t>
  </si>
  <si>
    <t>NUMBER</t>
  </si>
  <si>
    <t>These data should be read in conjunction with the explanatory notes.</t>
  </si>
  <si>
    <t>(1) Includes 327 machines that were temporarily decommissioned for the last two months of this period.</t>
  </si>
  <si>
    <t>41st edition 1999–00 to 2024–25</t>
  </si>
  <si>
    <r>
      <rPr>
        <b/>
        <sz val="9"/>
        <color rgb="FF000000"/>
        <rFont val="Arial"/>
        <family val="2"/>
      </rPr>
      <t>Prepared by Queensland Government Statistician's Office</t>
    </r>
    <r>
      <rPr>
        <sz val="9"/>
        <color rgb="FF000000"/>
        <rFont val="Arial"/>
        <family val="2"/>
      </rPr>
      <t>, Queensland Treasury.</t>
    </r>
  </si>
  <si>
    <t>Attribution</t>
  </si>
  <si>
    <t xml:space="preserve">Product tables </t>
  </si>
  <si>
    <t xml:space="preserve">To attribute this work, cite Queensland Government Statistician's Office, Queensland Treasury, </t>
  </si>
  <si>
    <t>Released 11 August 2026</t>
  </si>
  <si>
    <t>Australian Gambling Statistics, 41st edition, 1999–00 to 2024–25, Product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</si>
</sst>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_ ;\-###,###,###,###,##0.000_ ;??\-??_ "/>
    <numFmt numFmtId="165" formatCode="###,###,###,###,##0.00_ ;\-###,###,###,###,##0.00_ ;??\-??_ "/>
    <numFmt numFmtId="166" formatCode="_(* #,##0_);_(* \(#,##0\);_(* &quot;-&quot;_);_(@_)"/>
  </numFmts>
  <fonts count="16" x14ac:knownFonts="1">
    <font>
      <sz val="10"/>
      <color rgb="FF000000"/>
      <name val="Arial"/>
    </font>
    <font>
      <b/>
      <sz val="14"/>
      <color rgb="FF000000"/>
      <name val="Arial"/>
      <family val="2"/>
    </font>
    <font>
      <sz val="9"/>
      <color rgb="FF000000"/>
      <name val="Arial"/>
      <family val="2"/>
    </font>
    <font>
      <u/>
      <sz val="9"/>
      <color theme="10"/>
      <name val="Arial"/>
      <family val="2"/>
    </font>
    <font>
      <b/>
      <sz val="9"/>
      <color rgb="FF000000"/>
      <name val="Arial"/>
      <family val="2"/>
    </font>
    <font>
      <u/>
      <sz val="10"/>
      <color theme="10"/>
      <name val="Arial"/>
      <family val="2"/>
    </font>
    <font>
      <b/>
      <u/>
      <sz val="12"/>
      <color rgb="FF000000"/>
      <name val="Arial"/>
      <family val="2"/>
    </font>
    <font>
      <b/>
      <sz val="12"/>
      <color rgb="FF000000"/>
      <name val="Arial"/>
      <family val="2"/>
    </font>
    <font>
      <i/>
      <u/>
      <sz val="8"/>
      <color theme="10"/>
      <name val="Arial"/>
      <family val="2"/>
    </font>
    <font>
      <sz val="8"/>
      <color rgb="FF000000"/>
      <name val="Arial"/>
      <family val="2"/>
    </font>
    <font>
      <b/>
      <sz val="10"/>
      <color rgb="FF000000"/>
      <name val="Arial"/>
      <family val="2"/>
    </font>
    <font>
      <i/>
      <sz val="8"/>
      <color rgb="FF000000"/>
      <name val="Arial"/>
      <family val="2"/>
    </font>
    <font>
      <sz val="9"/>
      <name val="Arial"/>
      <family val="2"/>
    </font>
    <font>
      <i/>
      <sz val="9"/>
      <name val="Arial"/>
      <family val="2"/>
    </font>
    <font>
      <sz val="9"/>
      <color rgb="FF000000"/>
      <name val="Arial"/>
      <family val="2"/>
    </font>
    <font>
      <b/>
      <sz val="9"/>
      <color rgb="FF000000"/>
      <name val="Arial"/>
      <family val="2"/>
    </font>
  </fonts>
  <fills count="3">
    <fill>
      <patternFill patternType="none"/>
    </fill>
    <fill>
      <patternFill patternType="gray125"/>
    </fill>
    <fill>
      <patternFill patternType="solid">
        <fgColor rgb="FF909090"/>
      </patternFill>
    </fill>
  </fills>
  <borders count="3">
    <border>
      <left/>
      <right/>
      <top/>
      <bottom/>
      <diagonal/>
    </border>
    <border>
      <left/>
      <right/>
      <top style="medium">
        <color rgb="FF000000"/>
      </top>
      <bottom style="medium">
        <color rgb="FF000000"/>
      </bottom>
      <diagonal/>
    </border>
    <border>
      <left/>
      <right/>
      <top/>
      <bottom style="medium">
        <color rgb="FF000000"/>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164" fontId="0" fillId="0" borderId="0" xfId="0" applyNumberFormat="1"/>
    <xf numFmtId="0" fontId="9" fillId="0" borderId="0" xfId="0" applyFont="1" applyAlignment="1">
      <alignment horizontal="center" vertical="center"/>
    </xf>
    <xf numFmtId="0" fontId="10" fillId="0" borderId="1" xfId="0" applyFont="1" applyBorder="1" applyAlignment="1">
      <alignment horizontal="center" vertical="center" wrapText="1"/>
    </xf>
    <xf numFmtId="0" fontId="10" fillId="0" borderId="0" xfId="0" applyFont="1"/>
    <xf numFmtId="164" fontId="0" fillId="0" borderId="2" xfId="0" applyNumberFormat="1" applyBorder="1"/>
    <xf numFmtId="0" fontId="9" fillId="0" borderId="2" xfId="0" applyFont="1" applyBorder="1" applyAlignment="1">
      <alignment horizontal="center" vertical="center"/>
    </xf>
    <xf numFmtId="0" fontId="10" fillId="0" borderId="2" xfId="0" applyFont="1" applyBorder="1"/>
    <xf numFmtId="0" fontId="9" fillId="0" borderId="0" xfId="0" applyFont="1"/>
    <xf numFmtId="0" fontId="11" fillId="0" borderId="0" xfId="0" applyFont="1"/>
    <xf numFmtId="165" fontId="0" fillId="0" borderId="0" xfId="0" applyNumberFormat="1"/>
    <xf numFmtId="165" fontId="0" fillId="0" borderId="2" xfId="0" applyNumberFormat="1" applyBorder="1"/>
    <xf numFmtId="166" fontId="0" fillId="0" borderId="0" xfId="0" applyNumberFormat="1"/>
    <xf numFmtId="166" fontId="0" fillId="0" borderId="2" xfId="0" applyNumberFormat="1" applyBorder="1"/>
    <xf numFmtId="0" fontId="14" fillId="0" borderId="0" xfId="0" applyFont="1"/>
    <xf numFmtId="0" fontId="15" fillId="0" borderId="0" xfId="0" applyFont="1"/>
    <xf numFmtId="0" fontId="12" fillId="0" borderId="0" xfId="0" applyFont="1"/>
    <xf numFmtId="0" fontId="13" fillId="0" borderId="0" xfId="0" applyFont="1"/>
    <xf numFmtId="0" fontId="2" fillId="0" borderId="0" xfId="0" applyFont="1" applyAlignment="1">
      <alignment wrapText="1"/>
    </xf>
    <xf numFmtId="0" fontId="7" fillId="0" borderId="0" xfId="0" applyFont="1" applyAlignment="1">
      <alignment horizontal="center" vertical="center" wrapText="1"/>
    </xf>
    <xf numFmtId="0" fontId="0" fillId="0" borderId="0" xfId="0"/>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19</xdr:row>
      <xdr:rowOff>0</xdr:rowOff>
    </xdr:from>
    <xdr:ext cx="981000" cy="361800"/>
    <xdr:pic>
      <xdr:nvPicPr>
        <xdr:cNvPr id="5" name="Picture 4">
          <a:extLst>
            <a:ext uri="{FF2B5EF4-FFF2-40B4-BE49-F238E27FC236}">
              <a16:creationId xmlns:a16="http://schemas.microsoft.com/office/drawing/2014/main" id="{68E19D93-3F34-4A34-BB3D-C335E3CE0E21}"/>
            </a:ext>
          </a:extLst>
        </xdr:cNvPr>
        <xdr:cNvPicPr>
          <a:picLocks noChangeAspect="1"/>
        </xdr:cNvPicPr>
      </xdr:nvPicPr>
      <xdr:blipFill>
        <a:blip xmlns:r="http://schemas.openxmlformats.org/officeDocument/2006/relationships" r:embed="rId1"/>
        <a:stretch>
          <a:fillRect/>
        </a:stretch>
      </xdr:blipFill>
      <xdr:spPr>
        <a:xfrm>
          <a:off x="0" y="3676650"/>
          <a:ext cx="981000" cy="3618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creativecommons.org/licenses/by/4.0/" TargetMode="External"/><Relationship Id="rId1" Type="http://schemas.openxmlformats.org/officeDocument/2006/relationships/hyperlink" Target="https://www.qgso.qld.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showGridLines="0" tabSelected="1" workbookViewId="0"/>
  </sheetViews>
  <sheetFormatPr defaultColWidth="10.85546875" defaultRowHeight="12.75" x14ac:dyDescent="0.2"/>
  <cols>
    <col min="1" max="1" width="14.7109375" customWidth="1"/>
    <col min="2" max="2" width="11" customWidth="1"/>
    <col min="3" max="3" width="14.7109375" customWidth="1"/>
  </cols>
  <sheetData>
    <row r="1" spans="1:4" ht="18" customHeight="1" x14ac:dyDescent="0.25">
      <c r="A1" s="1" t="s">
        <v>0</v>
      </c>
      <c r="B1" s="1"/>
      <c r="C1" s="1"/>
      <c r="D1" s="1"/>
    </row>
    <row r="2" spans="1:4" ht="18" customHeight="1" x14ac:dyDescent="0.25">
      <c r="A2" s="1" t="s">
        <v>543</v>
      </c>
      <c r="B2" s="1"/>
      <c r="C2" s="1"/>
      <c r="D2" s="1"/>
    </row>
    <row r="3" spans="1:4" ht="18" customHeight="1" x14ac:dyDescent="0.25">
      <c r="A3" s="1" t="s">
        <v>546</v>
      </c>
      <c r="B3" s="1"/>
      <c r="C3" s="1"/>
      <c r="D3" s="1"/>
    </row>
    <row r="4" spans="1:4" ht="15" customHeight="1" x14ac:dyDescent="0.2">
      <c r="A4" s="2"/>
      <c r="B4" s="2"/>
      <c r="C4" s="2"/>
      <c r="D4" s="2"/>
    </row>
    <row r="5" spans="1:4" ht="15" customHeight="1" x14ac:dyDescent="0.2">
      <c r="A5" s="2" t="s">
        <v>548</v>
      </c>
      <c r="B5" s="2"/>
      <c r="C5" s="2"/>
      <c r="D5" s="2"/>
    </row>
    <row r="6" spans="1:4" ht="15" customHeight="1" x14ac:dyDescent="0.2">
      <c r="A6" s="2"/>
      <c r="B6" s="2"/>
      <c r="C6" s="2"/>
      <c r="D6" s="2"/>
    </row>
    <row r="7" spans="1:4" ht="15" customHeight="1" x14ac:dyDescent="0.2">
      <c r="A7" s="22" t="s">
        <v>544</v>
      </c>
      <c r="B7" s="2"/>
      <c r="C7" s="2"/>
      <c r="D7" s="2"/>
    </row>
    <row r="8" spans="1:4" ht="15" customHeight="1" x14ac:dyDescent="0.2">
      <c r="A8" s="2" t="s">
        <v>1</v>
      </c>
      <c r="B8" s="2"/>
      <c r="C8" s="2"/>
      <c r="D8" s="2"/>
    </row>
    <row r="9" spans="1:4" ht="15" customHeight="1" x14ac:dyDescent="0.2">
      <c r="A9" s="3" t="s">
        <v>13</v>
      </c>
      <c r="B9" s="2"/>
      <c r="C9" s="2"/>
      <c r="D9" s="2"/>
    </row>
    <row r="10" spans="1:4" ht="15" customHeight="1" x14ac:dyDescent="0.2">
      <c r="A10" s="3"/>
      <c r="B10" s="2"/>
      <c r="C10" s="2"/>
      <c r="D10" s="2"/>
    </row>
    <row r="11" spans="1:4" ht="15" customHeight="1" x14ac:dyDescent="0.2">
      <c r="A11" s="2" t="s">
        <v>2</v>
      </c>
      <c r="B11" s="2"/>
      <c r="C11" s="2"/>
      <c r="D11" s="2"/>
    </row>
    <row r="12" spans="1:4" ht="15" customHeight="1" x14ac:dyDescent="0.2">
      <c r="A12" s="2"/>
      <c r="B12" s="2"/>
      <c r="C12" s="2"/>
      <c r="D12" s="2"/>
    </row>
    <row r="13" spans="1:4" ht="15" customHeight="1" x14ac:dyDescent="0.2">
      <c r="A13" s="2" t="s">
        <v>3</v>
      </c>
      <c r="B13" s="2"/>
      <c r="C13" s="2"/>
      <c r="D13" s="2"/>
    </row>
    <row r="14" spans="1:4" ht="15" customHeight="1" x14ac:dyDescent="0.2">
      <c r="A14" s="2"/>
      <c r="B14" s="2"/>
      <c r="C14" s="2"/>
      <c r="D14" s="2"/>
    </row>
    <row r="15" spans="1:4" ht="15" customHeight="1" x14ac:dyDescent="0.2">
      <c r="A15" s="22" t="s">
        <v>10</v>
      </c>
      <c r="B15" s="2"/>
      <c r="C15" s="2"/>
      <c r="D15" s="2"/>
    </row>
    <row r="16" spans="1:4" ht="15" customHeight="1" x14ac:dyDescent="0.2">
      <c r="A16" s="22"/>
      <c r="B16" s="2"/>
      <c r="C16" s="2"/>
      <c r="D16" s="2"/>
    </row>
    <row r="17" spans="1:8" ht="15" customHeight="1" x14ac:dyDescent="0.2">
      <c r="A17" s="4" t="s">
        <v>8</v>
      </c>
      <c r="B17" s="4"/>
      <c r="C17" s="4"/>
      <c r="D17" s="4"/>
    </row>
    <row r="18" spans="1:8" ht="30.95" customHeight="1" x14ac:dyDescent="0.2">
      <c r="A18" s="26" t="s">
        <v>9</v>
      </c>
      <c r="B18" s="26"/>
      <c r="C18" s="26"/>
      <c r="D18" s="26"/>
      <c r="E18" s="26"/>
      <c r="F18" s="26"/>
      <c r="G18" s="26"/>
      <c r="H18" s="26"/>
    </row>
    <row r="19" spans="1:8" ht="9.6" customHeight="1" x14ac:dyDescent="0.2">
      <c r="A19" s="2"/>
      <c r="B19" s="2"/>
      <c r="C19" s="2"/>
      <c r="D19" s="2"/>
    </row>
    <row r="20" spans="1:8" ht="15" customHeight="1" x14ac:dyDescent="0.2">
      <c r="A20" s="2"/>
      <c r="B20" s="2"/>
      <c r="C20" s="2"/>
      <c r="D20" s="2"/>
    </row>
    <row r="21" spans="1:8" ht="15" customHeight="1" x14ac:dyDescent="0.2">
      <c r="A21" s="2"/>
      <c r="B21" s="22"/>
      <c r="C21" s="2"/>
      <c r="D21" s="2"/>
    </row>
    <row r="22" spans="1:8" ht="15" customHeight="1" x14ac:dyDescent="0.2">
      <c r="A22" s="2" t="s">
        <v>11</v>
      </c>
      <c r="B22" s="2"/>
      <c r="C22" s="3" t="s">
        <v>12</v>
      </c>
      <c r="D22" s="2"/>
    </row>
    <row r="23" spans="1:8" ht="11.1" customHeight="1" x14ac:dyDescent="0.2">
      <c r="A23" s="2"/>
      <c r="B23" s="2"/>
      <c r="C23" s="2"/>
      <c r="D23" s="2"/>
    </row>
    <row r="24" spans="1:8" ht="15" customHeight="1" x14ac:dyDescent="0.2">
      <c r="A24" s="23" t="s">
        <v>545</v>
      </c>
      <c r="B24" s="2"/>
      <c r="C24" s="2"/>
      <c r="D24" s="2"/>
    </row>
    <row r="25" spans="1:8" ht="15" customHeight="1" x14ac:dyDescent="0.2">
      <c r="A25" s="24" t="s">
        <v>547</v>
      </c>
      <c r="B25" s="2"/>
      <c r="C25" s="2"/>
      <c r="D25" s="2"/>
    </row>
    <row r="26" spans="1:8" ht="15" customHeight="1" x14ac:dyDescent="0.2">
      <c r="A26" s="25" t="s">
        <v>549</v>
      </c>
      <c r="B26" s="2"/>
      <c r="C26" s="2"/>
      <c r="D26" s="2"/>
    </row>
    <row r="27" spans="1:8" ht="8.1" customHeight="1" x14ac:dyDescent="0.2">
      <c r="A27" s="2"/>
      <c r="B27" s="2"/>
      <c r="C27" s="2"/>
      <c r="D27" s="2"/>
    </row>
    <row r="28" spans="1:8" ht="15" customHeight="1" x14ac:dyDescent="0.2">
      <c r="A28" s="4" t="s">
        <v>4</v>
      </c>
      <c r="B28" s="4"/>
      <c r="C28" s="4"/>
      <c r="D28" s="4"/>
    </row>
    <row r="29" spans="1:8" ht="35.25" customHeight="1" x14ac:dyDescent="0.2">
      <c r="A29" s="26" t="s">
        <v>5</v>
      </c>
      <c r="B29" s="26"/>
      <c r="C29" s="26"/>
      <c r="D29" s="26"/>
      <c r="E29" s="26"/>
      <c r="F29" s="26"/>
      <c r="G29" s="26"/>
      <c r="H29" s="26"/>
    </row>
    <row r="30" spans="1:8" x14ac:dyDescent="0.2">
      <c r="A30" s="2" t="s">
        <v>6</v>
      </c>
      <c r="B30" s="2"/>
      <c r="C30" s="2"/>
      <c r="D30" s="2"/>
    </row>
    <row r="31" spans="1:8" ht="50.25" customHeight="1" x14ac:dyDescent="0.2">
      <c r="A31" s="26" t="s">
        <v>7</v>
      </c>
      <c r="B31" s="26"/>
      <c r="C31" s="26"/>
      <c r="D31" s="26"/>
      <c r="E31" s="26"/>
      <c r="F31" s="26"/>
      <c r="G31" s="26"/>
      <c r="H31" s="26"/>
    </row>
    <row r="32" spans="1:8" ht="15" customHeight="1" x14ac:dyDescent="0.2">
      <c r="A32" s="2"/>
      <c r="B32" s="2"/>
      <c r="C32" s="2"/>
      <c r="D32" s="2"/>
    </row>
    <row r="33" spans="1:4" ht="15" customHeight="1" x14ac:dyDescent="0.2">
      <c r="A33" s="2"/>
      <c r="B33" s="2"/>
      <c r="C33" s="2"/>
      <c r="D33" s="2"/>
    </row>
    <row r="34" spans="1:4" ht="15" customHeight="1" x14ac:dyDescent="0.2">
      <c r="A34" s="2"/>
      <c r="B34" s="2"/>
      <c r="C34" s="3"/>
      <c r="D34" s="2"/>
    </row>
    <row r="35" spans="1:4" ht="15" customHeight="1" x14ac:dyDescent="0.2">
      <c r="A35" s="2"/>
      <c r="B35" s="2"/>
      <c r="C35" s="2"/>
      <c r="D35" s="2"/>
    </row>
    <row r="36" spans="1:4" ht="15" customHeight="1" x14ac:dyDescent="0.2">
      <c r="A36" s="2"/>
      <c r="B36" s="2"/>
      <c r="C36" s="2"/>
      <c r="D36" s="2"/>
    </row>
    <row r="37" spans="1:4" ht="15" customHeight="1" x14ac:dyDescent="0.2">
      <c r="A37" s="2"/>
      <c r="B37" s="2"/>
      <c r="C37" s="2"/>
      <c r="D37" s="2"/>
    </row>
  </sheetData>
  <mergeCells count="3">
    <mergeCell ref="A31:H31"/>
    <mergeCell ref="A18:H18"/>
    <mergeCell ref="A29:H29"/>
  </mergeCells>
  <hyperlinks>
    <hyperlink ref="A9" r:id="rId1" xr:uid="{B9922F2D-A671-4CB3-AB0D-FBF2EAE3329F}"/>
    <hyperlink ref="C22" r:id="rId2" xr:uid="{0B739381-003E-41C8-805B-5CBFABDCEC4D}"/>
  </hyperlinks>
  <pageMargins left="0.7" right="0.7" top="0.75" bottom="0.75" header="0.3" footer="0.3"/>
  <pageSetup paperSize="9" orientation="portrait" horizontalDpi="300" verticalDpi="30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4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HYPERLINK("#'INDEX'!B13", "Link to index")</f>
        <v>Link to index</v>
      </c>
    </row>
    <row r="2" spans="1:19" ht="15.75" customHeight="1" x14ac:dyDescent="0.2">
      <c r="A2" s="27" t="s">
        <v>219</v>
      </c>
      <c r="B2" s="28"/>
      <c r="C2" s="28"/>
      <c r="D2" s="28"/>
      <c r="E2" s="28"/>
      <c r="F2" s="28"/>
      <c r="G2" s="28"/>
      <c r="H2" s="28"/>
      <c r="I2" s="28"/>
      <c r="J2" s="28"/>
      <c r="K2" s="28"/>
      <c r="L2" s="28"/>
      <c r="M2" s="28"/>
      <c r="N2" s="28"/>
      <c r="O2" s="28"/>
      <c r="P2" s="28"/>
      <c r="Q2" s="28"/>
      <c r="R2" s="28"/>
      <c r="S2" s="28"/>
    </row>
    <row r="3" spans="1:19" ht="15.75" customHeight="1" x14ac:dyDescent="0.2">
      <c r="A3" s="27" t="s">
        <v>24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151.896818994364</v>
      </c>
      <c r="C7" s="10" t="s">
        <v>152</v>
      </c>
      <c r="D7" s="18">
        <v>203.766740326654</v>
      </c>
      <c r="E7" s="10" t="s">
        <v>152</v>
      </c>
      <c r="F7" s="18">
        <v>919.68392581942601</v>
      </c>
      <c r="G7" s="10" t="s">
        <v>152</v>
      </c>
      <c r="H7" s="18">
        <v>415.47355679891001</v>
      </c>
      <c r="I7" s="10" t="s">
        <v>152</v>
      </c>
      <c r="J7" s="18">
        <v>134.471034619562</v>
      </c>
      <c r="K7" s="10" t="s">
        <v>152</v>
      </c>
      <c r="L7" s="18">
        <v>443.38242246478802</v>
      </c>
      <c r="M7" s="10" t="s">
        <v>152</v>
      </c>
      <c r="N7" s="18">
        <v>470.06257206906997</v>
      </c>
      <c r="O7" s="10" t="s">
        <v>152</v>
      </c>
      <c r="P7" s="18">
        <v>421.58947158529901</v>
      </c>
      <c r="Q7" s="10" t="s">
        <v>152</v>
      </c>
      <c r="R7" s="18">
        <v>336.32501752937799</v>
      </c>
      <c r="S7" s="10" t="s">
        <v>152</v>
      </c>
    </row>
    <row r="8" spans="1:19" x14ac:dyDescent="0.2">
      <c r="A8" s="12" t="s">
        <v>164</v>
      </c>
      <c r="B8" s="18">
        <v>146.46217159262201</v>
      </c>
      <c r="C8" s="10" t="s">
        <v>152</v>
      </c>
      <c r="D8" s="18">
        <v>206.122221338998</v>
      </c>
      <c r="E8" s="10" t="s">
        <v>152</v>
      </c>
      <c r="F8" s="18">
        <v>944.66793155459197</v>
      </c>
      <c r="G8" s="10" t="s">
        <v>152</v>
      </c>
      <c r="H8" s="18">
        <v>393.43274050523399</v>
      </c>
      <c r="I8" s="10" t="s">
        <v>152</v>
      </c>
      <c r="J8" s="18">
        <v>134.11222833964499</v>
      </c>
      <c r="K8" s="10" t="s">
        <v>152</v>
      </c>
      <c r="L8" s="18">
        <v>412.21817627138898</v>
      </c>
      <c r="M8" s="10" t="s">
        <v>152</v>
      </c>
      <c r="N8" s="18">
        <v>501.93155420676101</v>
      </c>
      <c r="O8" s="10" t="s">
        <v>152</v>
      </c>
      <c r="P8" s="18">
        <v>380.85435583155999</v>
      </c>
      <c r="Q8" s="10" t="s">
        <v>152</v>
      </c>
      <c r="R8" s="18">
        <v>336.618911791004</v>
      </c>
      <c r="S8" s="10" t="s">
        <v>152</v>
      </c>
    </row>
    <row r="9" spans="1:19" x14ac:dyDescent="0.2">
      <c r="A9" s="12" t="s">
        <v>165</v>
      </c>
      <c r="B9" s="18">
        <v>123.40961529867801</v>
      </c>
      <c r="C9" s="10" t="s">
        <v>152</v>
      </c>
      <c r="D9" s="18">
        <v>199.573669116145</v>
      </c>
      <c r="E9" s="10" t="s">
        <v>152</v>
      </c>
      <c r="F9" s="18">
        <v>913.62636550505204</v>
      </c>
      <c r="G9" s="10" t="s">
        <v>152</v>
      </c>
      <c r="H9" s="18">
        <v>372.31393758755303</v>
      </c>
      <c r="I9" s="10" t="s">
        <v>152</v>
      </c>
      <c r="J9" s="18">
        <v>146.95605759179901</v>
      </c>
      <c r="K9" s="10" t="s">
        <v>152</v>
      </c>
      <c r="L9" s="18">
        <v>458.92572531215802</v>
      </c>
      <c r="M9" s="10" t="s">
        <v>152</v>
      </c>
      <c r="N9" s="18">
        <v>463.14218656929</v>
      </c>
      <c r="O9" s="10" t="s">
        <v>152</v>
      </c>
      <c r="P9" s="18">
        <v>377.57352939173001</v>
      </c>
      <c r="Q9" s="10" t="s">
        <v>152</v>
      </c>
      <c r="R9" s="18">
        <v>322.21704132585597</v>
      </c>
      <c r="S9" s="10" t="s">
        <v>152</v>
      </c>
    </row>
    <row r="10" spans="1:19" x14ac:dyDescent="0.2">
      <c r="A10" s="12" t="s">
        <v>166</v>
      </c>
      <c r="B10" s="18">
        <v>133.97604047978001</v>
      </c>
      <c r="C10" s="10" t="s">
        <v>152</v>
      </c>
      <c r="D10" s="18">
        <v>194.31426670112199</v>
      </c>
      <c r="E10" s="10" t="s">
        <v>152</v>
      </c>
      <c r="F10" s="18">
        <v>927.28483401330595</v>
      </c>
      <c r="G10" s="10" t="s">
        <v>152</v>
      </c>
      <c r="H10" s="18">
        <v>344.54608876329598</v>
      </c>
      <c r="I10" s="10" t="s">
        <v>152</v>
      </c>
      <c r="J10" s="18">
        <v>154.35743350609499</v>
      </c>
      <c r="K10" s="10" t="s">
        <v>152</v>
      </c>
      <c r="L10" s="18">
        <v>443.77270174416202</v>
      </c>
      <c r="M10" s="10" t="s">
        <v>152</v>
      </c>
      <c r="N10" s="18">
        <v>462.93397033205599</v>
      </c>
      <c r="O10" s="10" t="s">
        <v>152</v>
      </c>
      <c r="P10" s="18">
        <v>312.626380046409</v>
      </c>
      <c r="Q10" s="10" t="s">
        <v>152</v>
      </c>
      <c r="R10" s="18">
        <v>309.67819942059799</v>
      </c>
      <c r="S10" s="10" t="s">
        <v>152</v>
      </c>
    </row>
    <row r="11" spans="1:19" x14ac:dyDescent="0.2">
      <c r="A11" s="12" t="s">
        <v>170</v>
      </c>
      <c r="B11" s="18">
        <v>134.42754921481799</v>
      </c>
      <c r="C11" s="10" t="s">
        <v>152</v>
      </c>
      <c r="D11" s="18">
        <v>191.72437206357699</v>
      </c>
      <c r="E11" s="10" t="s">
        <v>152</v>
      </c>
      <c r="F11" s="18">
        <v>999.93186213154502</v>
      </c>
      <c r="G11" s="10" t="s">
        <v>152</v>
      </c>
      <c r="H11" s="18">
        <v>365.85090557729598</v>
      </c>
      <c r="I11" s="10" t="s">
        <v>152</v>
      </c>
      <c r="J11" s="18">
        <v>160.98686784381201</v>
      </c>
      <c r="K11" s="10" t="s">
        <v>152</v>
      </c>
      <c r="L11" s="18">
        <v>466.00765127970902</v>
      </c>
      <c r="M11" s="10" t="s">
        <v>152</v>
      </c>
      <c r="N11" s="18">
        <v>451.44687898359803</v>
      </c>
      <c r="O11" s="10" t="s">
        <v>152</v>
      </c>
      <c r="P11" s="18">
        <v>338.51129971276703</v>
      </c>
      <c r="Q11" s="10" t="s">
        <v>152</v>
      </c>
      <c r="R11" s="18">
        <v>314.59390542000301</v>
      </c>
      <c r="S11" s="10" t="s">
        <v>152</v>
      </c>
    </row>
    <row r="12" spans="1:19" x14ac:dyDescent="0.2">
      <c r="A12" s="12" t="s">
        <v>171</v>
      </c>
      <c r="B12" s="18">
        <v>129.29078424783199</v>
      </c>
      <c r="C12" s="10" t="s">
        <v>152</v>
      </c>
      <c r="D12" s="18">
        <v>183.49035641051</v>
      </c>
      <c r="E12" s="10" t="s">
        <v>152</v>
      </c>
      <c r="F12" s="18">
        <v>1037.20901799687</v>
      </c>
      <c r="G12" s="10" t="s">
        <v>152</v>
      </c>
      <c r="H12" s="18">
        <v>323.37330450285901</v>
      </c>
      <c r="I12" s="10" t="s">
        <v>152</v>
      </c>
      <c r="J12" s="18">
        <v>152.61267060784201</v>
      </c>
      <c r="K12" s="10" t="s">
        <v>152</v>
      </c>
      <c r="L12" s="18">
        <v>476.41787905797901</v>
      </c>
      <c r="M12" s="10" t="s">
        <v>152</v>
      </c>
      <c r="N12" s="18">
        <v>415.79134566313297</v>
      </c>
      <c r="O12" s="10" t="s">
        <v>152</v>
      </c>
      <c r="P12" s="18">
        <v>352.55190655386599</v>
      </c>
      <c r="Q12" s="10" t="s">
        <v>152</v>
      </c>
      <c r="R12" s="18">
        <v>296.55967212711897</v>
      </c>
      <c r="S12" s="10" t="s">
        <v>152</v>
      </c>
    </row>
    <row r="13" spans="1:19" x14ac:dyDescent="0.2">
      <c r="A13" s="12" t="s">
        <v>172</v>
      </c>
      <c r="B13" s="18">
        <v>122.602312307554</v>
      </c>
      <c r="C13" s="10" t="s">
        <v>152</v>
      </c>
      <c r="D13" s="18">
        <v>206.80418654084801</v>
      </c>
      <c r="E13" s="10" t="s">
        <v>152</v>
      </c>
      <c r="F13" s="18">
        <v>1114.80286397539</v>
      </c>
      <c r="G13" s="10" t="s">
        <v>152</v>
      </c>
      <c r="H13" s="18">
        <v>321.98933959629301</v>
      </c>
      <c r="I13" s="10" t="s">
        <v>152</v>
      </c>
      <c r="J13" s="18">
        <v>173.46966592146899</v>
      </c>
      <c r="K13" s="10" t="s">
        <v>152</v>
      </c>
      <c r="L13" s="18">
        <v>447.447242415635</v>
      </c>
      <c r="M13" s="10" t="s">
        <v>152</v>
      </c>
      <c r="N13" s="18">
        <v>441.99772083808301</v>
      </c>
      <c r="O13" s="10" t="s">
        <v>152</v>
      </c>
      <c r="P13" s="18">
        <v>373.297306055756</v>
      </c>
      <c r="Q13" s="10" t="s">
        <v>152</v>
      </c>
      <c r="R13" s="18">
        <v>314.56229920722097</v>
      </c>
      <c r="S13" s="10" t="s">
        <v>152</v>
      </c>
    </row>
    <row r="14" spans="1:19" x14ac:dyDescent="0.2">
      <c r="A14" s="12" t="s">
        <v>173</v>
      </c>
      <c r="B14" s="18">
        <v>112.236641718703</v>
      </c>
      <c r="C14" s="10" t="s">
        <v>152</v>
      </c>
      <c r="D14" s="18">
        <v>213.78347886045299</v>
      </c>
      <c r="E14" s="10" t="s">
        <v>152</v>
      </c>
      <c r="F14" s="18">
        <v>1130.16126969687</v>
      </c>
      <c r="G14" s="10" t="s">
        <v>152</v>
      </c>
      <c r="H14" s="18">
        <v>277.32075087194698</v>
      </c>
      <c r="I14" s="10" t="s">
        <v>152</v>
      </c>
      <c r="J14" s="18">
        <v>175.00667101619999</v>
      </c>
      <c r="K14" s="10" t="s">
        <v>152</v>
      </c>
      <c r="L14" s="18">
        <v>440.01407167129503</v>
      </c>
      <c r="M14" s="10" t="s">
        <v>152</v>
      </c>
      <c r="N14" s="18">
        <v>436.07098667980301</v>
      </c>
      <c r="O14" s="10" t="s">
        <v>152</v>
      </c>
      <c r="P14" s="18">
        <v>463.71996280126098</v>
      </c>
      <c r="Q14" s="10" t="s">
        <v>152</v>
      </c>
      <c r="R14" s="18">
        <v>316.02140737988702</v>
      </c>
      <c r="S14" s="10" t="s">
        <v>152</v>
      </c>
    </row>
    <row r="15" spans="1:19" x14ac:dyDescent="0.2">
      <c r="A15" s="12" t="s">
        <v>174</v>
      </c>
      <c r="B15" s="18">
        <v>103.416651444507</v>
      </c>
      <c r="C15" s="10" t="s">
        <v>152</v>
      </c>
      <c r="D15" s="18">
        <v>208.14269028362401</v>
      </c>
      <c r="E15" s="10" t="s">
        <v>152</v>
      </c>
      <c r="F15" s="18">
        <v>1078.95047528498</v>
      </c>
      <c r="G15" s="10" t="s">
        <v>168</v>
      </c>
      <c r="H15" s="18">
        <v>277.98834369208799</v>
      </c>
      <c r="I15" s="10" t="s">
        <v>152</v>
      </c>
      <c r="J15" s="18">
        <v>157.81484253966099</v>
      </c>
      <c r="K15" s="10" t="s">
        <v>152</v>
      </c>
      <c r="L15" s="18">
        <v>450.46914530264399</v>
      </c>
      <c r="M15" s="10" t="s">
        <v>152</v>
      </c>
      <c r="N15" s="18">
        <v>427.54821105022199</v>
      </c>
      <c r="O15" s="10" t="s">
        <v>152</v>
      </c>
      <c r="P15" s="18">
        <v>466.07147222581398</v>
      </c>
      <c r="Q15" s="10" t="s">
        <v>152</v>
      </c>
      <c r="R15" s="18">
        <v>311.091870635173</v>
      </c>
      <c r="S15" s="10" t="s">
        <v>152</v>
      </c>
    </row>
    <row r="16" spans="1:19" x14ac:dyDescent="0.2">
      <c r="A16" s="12" t="s">
        <v>176</v>
      </c>
      <c r="B16" s="18">
        <v>104.628484602078</v>
      </c>
      <c r="C16" s="10" t="s">
        <v>152</v>
      </c>
      <c r="D16" s="18">
        <v>210.51373899923101</v>
      </c>
      <c r="E16" s="10" t="s">
        <v>152</v>
      </c>
      <c r="F16" s="18">
        <v>1080.5085628695299</v>
      </c>
      <c r="G16" s="10" t="s">
        <v>152</v>
      </c>
      <c r="H16" s="18">
        <v>271.56958024962398</v>
      </c>
      <c r="I16" s="10" t="s">
        <v>152</v>
      </c>
      <c r="J16" s="18">
        <v>163.24694898730101</v>
      </c>
      <c r="K16" s="10" t="s">
        <v>152</v>
      </c>
      <c r="L16" s="18">
        <v>449.39337026217999</v>
      </c>
      <c r="M16" s="10" t="s">
        <v>152</v>
      </c>
      <c r="N16" s="18">
        <v>448.13278132411602</v>
      </c>
      <c r="O16" s="10" t="s">
        <v>152</v>
      </c>
      <c r="P16" s="18">
        <v>481.22227471034</v>
      </c>
      <c r="Q16" s="10" t="s">
        <v>152</v>
      </c>
      <c r="R16" s="18">
        <v>318.20485997057398</v>
      </c>
      <c r="S16" s="10" t="s">
        <v>152</v>
      </c>
    </row>
    <row r="17" spans="1:19" x14ac:dyDescent="0.2">
      <c r="A17" s="12" t="s">
        <v>177</v>
      </c>
      <c r="B17" s="18">
        <v>105.073687251208</v>
      </c>
      <c r="C17" s="10" t="s">
        <v>152</v>
      </c>
      <c r="D17" s="18">
        <v>198.874759559757</v>
      </c>
      <c r="E17" s="10" t="s">
        <v>152</v>
      </c>
      <c r="F17" s="18">
        <v>981.42948297853695</v>
      </c>
      <c r="G17" s="10" t="s">
        <v>152</v>
      </c>
      <c r="H17" s="18">
        <v>246.00377709667899</v>
      </c>
      <c r="I17" s="10" t="s">
        <v>152</v>
      </c>
      <c r="J17" s="18">
        <v>164.11463885716</v>
      </c>
      <c r="K17" s="10" t="s">
        <v>152</v>
      </c>
      <c r="L17" s="18">
        <v>412.97867626463199</v>
      </c>
      <c r="M17" s="10" t="s">
        <v>152</v>
      </c>
      <c r="N17" s="18">
        <v>464.29420978990697</v>
      </c>
      <c r="O17" s="10" t="s">
        <v>152</v>
      </c>
      <c r="P17" s="18">
        <v>457.87484127457901</v>
      </c>
      <c r="Q17" s="10" t="s">
        <v>152</v>
      </c>
      <c r="R17" s="18">
        <v>309.68815746180798</v>
      </c>
      <c r="S17" s="10" t="s">
        <v>152</v>
      </c>
    </row>
    <row r="18" spans="1:19" x14ac:dyDescent="0.2">
      <c r="A18" s="12" t="s">
        <v>178</v>
      </c>
      <c r="B18" s="18">
        <v>96.432756527833405</v>
      </c>
      <c r="C18" s="10" t="s">
        <v>152</v>
      </c>
      <c r="D18" s="18">
        <v>233.424241401047</v>
      </c>
      <c r="E18" s="10" t="s">
        <v>152</v>
      </c>
      <c r="F18" s="18">
        <v>864.24613640118105</v>
      </c>
      <c r="G18" s="10" t="s">
        <v>152</v>
      </c>
      <c r="H18" s="18">
        <v>241.82926703183301</v>
      </c>
      <c r="I18" s="10" t="s">
        <v>152</v>
      </c>
      <c r="J18" s="18">
        <v>156.06488443629701</v>
      </c>
      <c r="K18" s="10" t="s">
        <v>152</v>
      </c>
      <c r="L18" s="18">
        <v>403.874003680545</v>
      </c>
      <c r="M18" s="10" t="s">
        <v>152</v>
      </c>
      <c r="N18" s="18">
        <v>452.146885617343</v>
      </c>
      <c r="O18" s="10" t="s">
        <v>152</v>
      </c>
      <c r="P18" s="18">
        <v>405.13300881172898</v>
      </c>
      <c r="Q18" s="10" t="s">
        <v>152</v>
      </c>
      <c r="R18" s="18">
        <v>309.710235949055</v>
      </c>
      <c r="S18" s="10" t="s">
        <v>152</v>
      </c>
    </row>
    <row r="19" spans="1:19" x14ac:dyDescent="0.2">
      <c r="A19" s="12" t="s">
        <v>179</v>
      </c>
      <c r="B19" s="18">
        <v>88.922481986862095</v>
      </c>
      <c r="C19" s="10" t="s">
        <v>152</v>
      </c>
      <c r="D19" s="18">
        <v>238.126906131467</v>
      </c>
      <c r="E19" s="10" t="s">
        <v>152</v>
      </c>
      <c r="F19" s="18">
        <v>858.70021310879395</v>
      </c>
      <c r="G19" s="10" t="s">
        <v>152</v>
      </c>
      <c r="H19" s="18">
        <v>239.63068480876601</v>
      </c>
      <c r="I19" s="10" t="s">
        <v>152</v>
      </c>
      <c r="J19" s="18">
        <v>159.53268060590199</v>
      </c>
      <c r="K19" s="10" t="s">
        <v>152</v>
      </c>
      <c r="L19" s="18">
        <v>375.954666236479</v>
      </c>
      <c r="M19" s="10" t="s">
        <v>152</v>
      </c>
      <c r="N19" s="18">
        <v>491.11082465482201</v>
      </c>
      <c r="O19" s="10" t="s">
        <v>152</v>
      </c>
      <c r="P19" s="18">
        <v>483.62195398002302</v>
      </c>
      <c r="Q19" s="10" t="s">
        <v>152</v>
      </c>
      <c r="R19" s="18">
        <v>328.59114230199401</v>
      </c>
      <c r="S19" s="10" t="s">
        <v>152</v>
      </c>
    </row>
    <row r="20" spans="1:19" x14ac:dyDescent="0.2">
      <c r="A20" s="12" t="s">
        <v>180</v>
      </c>
      <c r="B20" s="18">
        <v>79.056094281881201</v>
      </c>
      <c r="C20" s="10" t="s">
        <v>152</v>
      </c>
      <c r="D20" s="18">
        <v>254.91195199046399</v>
      </c>
      <c r="E20" s="10" t="s">
        <v>152</v>
      </c>
      <c r="F20" s="18">
        <v>799.94976072162103</v>
      </c>
      <c r="G20" s="10" t="s">
        <v>152</v>
      </c>
      <c r="H20" s="18">
        <v>222.83033154666501</v>
      </c>
      <c r="I20" s="10" t="s">
        <v>152</v>
      </c>
      <c r="J20" s="18">
        <v>150.818225830047</v>
      </c>
      <c r="K20" s="10" t="s">
        <v>152</v>
      </c>
      <c r="L20" s="18">
        <v>319.601650119613</v>
      </c>
      <c r="M20" s="10" t="s">
        <v>152</v>
      </c>
      <c r="N20" s="18">
        <v>473.05695482808301</v>
      </c>
      <c r="O20" s="10" t="s">
        <v>152</v>
      </c>
      <c r="P20" s="18">
        <v>434.54312073834097</v>
      </c>
      <c r="Q20" s="10" t="s">
        <v>152</v>
      </c>
      <c r="R20" s="18">
        <v>318.74960516851399</v>
      </c>
      <c r="S20" s="10" t="s">
        <v>152</v>
      </c>
    </row>
    <row r="21" spans="1:19" x14ac:dyDescent="0.2">
      <c r="A21" s="12" t="s">
        <v>181</v>
      </c>
      <c r="B21" s="18">
        <v>77.150680302006094</v>
      </c>
      <c r="C21" s="10" t="s">
        <v>152</v>
      </c>
      <c r="D21" s="18">
        <v>263.74130464454601</v>
      </c>
      <c r="E21" s="10" t="s">
        <v>152</v>
      </c>
      <c r="F21" s="18">
        <v>760.75957865306498</v>
      </c>
      <c r="G21" s="10" t="s">
        <v>152</v>
      </c>
      <c r="H21" s="18">
        <v>208.15352535252001</v>
      </c>
      <c r="I21" s="10" t="s">
        <v>152</v>
      </c>
      <c r="J21" s="18">
        <v>151.62399611110399</v>
      </c>
      <c r="K21" s="10" t="s">
        <v>152</v>
      </c>
      <c r="L21" s="18">
        <v>303.30227411204999</v>
      </c>
      <c r="M21" s="10" t="s">
        <v>152</v>
      </c>
      <c r="N21" s="18">
        <v>456.91227278883201</v>
      </c>
      <c r="O21" s="10" t="s">
        <v>152</v>
      </c>
      <c r="P21" s="18">
        <v>536.72909058811001</v>
      </c>
      <c r="Q21" s="10" t="s">
        <v>152</v>
      </c>
      <c r="R21" s="18">
        <v>325.13643848324199</v>
      </c>
      <c r="S21" s="10" t="s">
        <v>152</v>
      </c>
    </row>
    <row r="22" spans="1:19" x14ac:dyDescent="0.2">
      <c r="A22" s="12" t="s">
        <v>182</v>
      </c>
      <c r="B22" s="18">
        <v>72.351737420788098</v>
      </c>
      <c r="C22" s="10" t="s">
        <v>152</v>
      </c>
      <c r="D22" s="18">
        <v>317.30222260379099</v>
      </c>
      <c r="E22" s="10" t="s">
        <v>152</v>
      </c>
      <c r="F22" s="18">
        <v>762.37296168553598</v>
      </c>
      <c r="G22" s="10" t="s">
        <v>152</v>
      </c>
      <c r="H22" s="18">
        <v>249.792979610967</v>
      </c>
      <c r="I22" s="10" t="s">
        <v>152</v>
      </c>
      <c r="J22" s="18">
        <v>150.025250598404</v>
      </c>
      <c r="K22" s="10" t="s">
        <v>152</v>
      </c>
      <c r="L22" s="18">
        <v>302.86801138626498</v>
      </c>
      <c r="M22" s="10" t="s">
        <v>152</v>
      </c>
      <c r="N22" s="18">
        <v>526.09576763534506</v>
      </c>
      <c r="O22" s="10" t="s">
        <v>152</v>
      </c>
      <c r="P22" s="18">
        <v>562.33611666758304</v>
      </c>
      <c r="Q22" s="10" t="s">
        <v>152</v>
      </c>
      <c r="R22" s="18">
        <v>370.82217547081501</v>
      </c>
      <c r="S22" s="10" t="s">
        <v>152</v>
      </c>
    </row>
    <row r="23" spans="1:19" x14ac:dyDescent="0.2">
      <c r="A23" s="12" t="s">
        <v>184</v>
      </c>
      <c r="B23" s="18">
        <v>88.9749731244316</v>
      </c>
      <c r="C23" s="10" t="s">
        <v>152</v>
      </c>
      <c r="D23" s="18">
        <v>327.84307128481402</v>
      </c>
      <c r="E23" s="10" t="s">
        <v>152</v>
      </c>
      <c r="F23" s="18">
        <v>722.36966118804401</v>
      </c>
      <c r="G23" s="10" t="s">
        <v>152</v>
      </c>
      <c r="H23" s="18">
        <v>247.04581478525</v>
      </c>
      <c r="I23" s="10" t="s">
        <v>152</v>
      </c>
      <c r="J23" s="18">
        <v>171.97419095097601</v>
      </c>
      <c r="K23" s="10" t="s">
        <v>152</v>
      </c>
      <c r="L23" s="18">
        <v>288.102668436653</v>
      </c>
      <c r="M23" s="10" t="s">
        <v>152</v>
      </c>
      <c r="N23" s="18">
        <v>503.74557235687598</v>
      </c>
      <c r="O23" s="10" t="s">
        <v>152</v>
      </c>
      <c r="P23" s="18">
        <v>489.78834560035199</v>
      </c>
      <c r="Q23" s="10" t="s">
        <v>152</v>
      </c>
      <c r="R23" s="18">
        <v>361.67589780415699</v>
      </c>
      <c r="S23" s="10" t="s">
        <v>152</v>
      </c>
    </row>
    <row r="24" spans="1:19" x14ac:dyDescent="0.2">
      <c r="A24" s="12" t="s">
        <v>185</v>
      </c>
      <c r="B24" s="18">
        <v>137.92678305226701</v>
      </c>
      <c r="C24" s="10" t="s">
        <v>152</v>
      </c>
      <c r="D24" s="18">
        <v>324.39881215164399</v>
      </c>
      <c r="E24" s="10" t="s">
        <v>152</v>
      </c>
      <c r="F24" s="18">
        <v>673.25107338437499</v>
      </c>
      <c r="G24" s="10" t="s">
        <v>152</v>
      </c>
      <c r="H24" s="18">
        <v>243.60775045231699</v>
      </c>
      <c r="I24" s="10" t="s">
        <v>152</v>
      </c>
      <c r="J24" s="18">
        <v>127.418716869562</v>
      </c>
      <c r="K24" s="10" t="s">
        <v>152</v>
      </c>
      <c r="L24" s="18">
        <v>262.19355146764002</v>
      </c>
      <c r="M24" s="10" t="s">
        <v>152</v>
      </c>
      <c r="N24" s="18">
        <v>406.62102194369299</v>
      </c>
      <c r="O24" s="10" t="s">
        <v>152</v>
      </c>
      <c r="P24" s="18">
        <v>400.81606187902298</v>
      </c>
      <c r="Q24" s="10" t="s">
        <v>175</v>
      </c>
      <c r="R24" s="18">
        <v>322.32731540127298</v>
      </c>
      <c r="S24" s="10" t="s">
        <v>152</v>
      </c>
    </row>
    <row r="25" spans="1:19" x14ac:dyDescent="0.2">
      <c r="A25" s="12" t="s">
        <v>187</v>
      </c>
      <c r="B25" s="18">
        <v>94.525970986045806</v>
      </c>
      <c r="C25" s="10" t="s">
        <v>152</v>
      </c>
      <c r="D25" s="18">
        <v>319.45969469409903</v>
      </c>
      <c r="E25" s="10" t="s">
        <v>152</v>
      </c>
      <c r="F25" s="18">
        <v>653.02857095157901</v>
      </c>
      <c r="G25" s="10" t="s">
        <v>152</v>
      </c>
      <c r="H25" s="18">
        <v>264.11586882846501</v>
      </c>
      <c r="I25" s="10" t="s">
        <v>152</v>
      </c>
      <c r="J25" s="18">
        <v>164.38156967944801</v>
      </c>
      <c r="K25" s="10" t="s">
        <v>152</v>
      </c>
      <c r="L25" s="18">
        <v>241.75231494567899</v>
      </c>
      <c r="M25" s="10" t="s">
        <v>152</v>
      </c>
      <c r="N25" s="18">
        <v>444.908713024392</v>
      </c>
      <c r="O25" s="10" t="s">
        <v>152</v>
      </c>
      <c r="P25" s="18">
        <v>351.45849251870402</v>
      </c>
      <c r="Q25" s="10" t="s">
        <v>152</v>
      </c>
      <c r="R25" s="18">
        <v>330.84801063755498</v>
      </c>
      <c r="S25" s="10" t="s">
        <v>152</v>
      </c>
    </row>
    <row r="26" spans="1:19" x14ac:dyDescent="0.2">
      <c r="A26" s="12" t="s">
        <v>188</v>
      </c>
      <c r="B26" s="18">
        <v>93.892925531673896</v>
      </c>
      <c r="C26" s="10" t="s">
        <v>152</v>
      </c>
      <c r="D26" s="18">
        <v>276.43069104547902</v>
      </c>
      <c r="E26" s="10" t="s">
        <v>152</v>
      </c>
      <c r="F26" s="18">
        <v>615.95000090542203</v>
      </c>
      <c r="G26" s="10" t="s">
        <v>152</v>
      </c>
      <c r="H26" s="18">
        <v>290.244842644024</v>
      </c>
      <c r="I26" s="10" t="s">
        <v>152</v>
      </c>
      <c r="J26" s="18">
        <v>111.78902324161</v>
      </c>
      <c r="K26" s="10" t="s">
        <v>152</v>
      </c>
      <c r="L26" s="18">
        <v>231.997963097199</v>
      </c>
      <c r="M26" s="10" t="s">
        <v>152</v>
      </c>
      <c r="N26" s="18">
        <v>406.12294669868197</v>
      </c>
      <c r="O26" s="10" t="s">
        <v>152</v>
      </c>
      <c r="P26" s="18">
        <v>322.375252779893</v>
      </c>
      <c r="Q26" s="10" t="s">
        <v>152</v>
      </c>
      <c r="R26" s="18">
        <v>304.94179443622198</v>
      </c>
      <c r="S26" s="10" t="s">
        <v>152</v>
      </c>
    </row>
    <row r="27" spans="1:19" x14ac:dyDescent="0.2">
      <c r="A27" s="12" t="s">
        <v>189</v>
      </c>
      <c r="B27" s="18">
        <v>64.969872346272297</v>
      </c>
      <c r="C27" s="10" t="s">
        <v>152</v>
      </c>
      <c r="D27" s="18">
        <v>201.30770977428301</v>
      </c>
      <c r="E27" s="10" t="s">
        <v>152</v>
      </c>
      <c r="F27" s="18">
        <v>477.38653379461198</v>
      </c>
      <c r="G27" s="10" t="s">
        <v>152</v>
      </c>
      <c r="H27" s="18">
        <v>176.658897745616</v>
      </c>
      <c r="I27" s="10" t="s">
        <v>152</v>
      </c>
      <c r="J27" s="18">
        <v>97.4442141439918</v>
      </c>
      <c r="K27" s="10" t="s">
        <v>152</v>
      </c>
      <c r="L27" s="18">
        <v>168.20874945362399</v>
      </c>
      <c r="M27" s="10" t="s">
        <v>152</v>
      </c>
      <c r="N27" s="18">
        <v>290.30453932763299</v>
      </c>
      <c r="O27" s="10" t="s">
        <v>152</v>
      </c>
      <c r="P27" s="18">
        <v>228.90623344935301</v>
      </c>
      <c r="Q27" s="10" t="s">
        <v>152</v>
      </c>
      <c r="R27" s="18">
        <v>214.47295051722401</v>
      </c>
      <c r="S27" s="10" t="s">
        <v>152</v>
      </c>
    </row>
    <row r="28" spans="1:19" x14ac:dyDescent="0.2">
      <c r="A28" s="12" t="s">
        <v>190</v>
      </c>
      <c r="B28" s="18">
        <v>94.271634069207906</v>
      </c>
      <c r="C28" s="10" t="s">
        <v>152</v>
      </c>
      <c r="D28" s="18">
        <v>140.72640557320599</v>
      </c>
      <c r="E28" s="10" t="s">
        <v>152</v>
      </c>
      <c r="F28" s="18">
        <v>635.48797227018804</v>
      </c>
      <c r="G28" s="10" t="s">
        <v>152</v>
      </c>
      <c r="H28" s="18">
        <v>218.30218056074099</v>
      </c>
      <c r="I28" s="10" t="s">
        <v>152</v>
      </c>
      <c r="J28" s="18">
        <v>132.13350245199501</v>
      </c>
      <c r="K28" s="10" t="s">
        <v>152</v>
      </c>
      <c r="L28" s="18">
        <v>227.744065412391</v>
      </c>
      <c r="M28" s="10" t="s">
        <v>152</v>
      </c>
      <c r="N28" s="18">
        <v>92.2461635856627</v>
      </c>
      <c r="O28" s="10" t="s">
        <v>152</v>
      </c>
      <c r="P28" s="18">
        <v>271.86522862545502</v>
      </c>
      <c r="Q28" s="10" t="s">
        <v>152</v>
      </c>
      <c r="R28" s="18">
        <v>162.634856239621</v>
      </c>
      <c r="S28" s="10" t="s">
        <v>152</v>
      </c>
    </row>
    <row r="29" spans="1:19" x14ac:dyDescent="0.2">
      <c r="A29" s="12" t="s">
        <v>191</v>
      </c>
      <c r="B29" s="18">
        <v>90.827892694063195</v>
      </c>
      <c r="C29" s="10" t="s">
        <v>152</v>
      </c>
      <c r="D29" s="18">
        <v>122.56211146989099</v>
      </c>
      <c r="E29" s="10" t="s">
        <v>210</v>
      </c>
      <c r="F29" s="18">
        <v>575.37589443665695</v>
      </c>
      <c r="G29" s="10" t="s">
        <v>152</v>
      </c>
      <c r="H29" s="18">
        <v>202.96745967391001</v>
      </c>
      <c r="I29" s="10" t="s">
        <v>152</v>
      </c>
      <c r="J29" s="18">
        <v>116.092227174358</v>
      </c>
      <c r="K29" s="10" t="s">
        <v>152</v>
      </c>
      <c r="L29" s="18">
        <v>203.13320918112001</v>
      </c>
      <c r="M29" s="10" t="s">
        <v>152</v>
      </c>
      <c r="N29" s="18">
        <v>142.56857577148699</v>
      </c>
      <c r="O29" s="10" t="s">
        <v>152</v>
      </c>
      <c r="P29" s="18">
        <v>228.757063778175</v>
      </c>
      <c r="Q29" s="10" t="s">
        <v>152</v>
      </c>
      <c r="R29" s="18">
        <v>160.165694732096</v>
      </c>
      <c r="S29" s="10" t="s">
        <v>152</v>
      </c>
    </row>
    <row r="30" spans="1:19" x14ac:dyDescent="0.2">
      <c r="A30" s="12" t="s">
        <v>192</v>
      </c>
      <c r="B30" s="18">
        <v>109.47637813900801</v>
      </c>
      <c r="C30" s="10" t="s">
        <v>152</v>
      </c>
      <c r="D30" s="18">
        <v>153.65831785755901</v>
      </c>
      <c r="E30" s="10" t="s">
        <v>186</v>
      </c>
      <c r="F30" s="18">
        <v>570.40756569404198</v>
      </c>
      <c r="G30" s="10" t="s">
        <v>152</v>
      </c>
      <c r="H30" s="18">
        <v>204.30605537142699</v>
      </c>
      <c r="I30" s="10" t="s">
        <v>152</v>
      </c>
      <c r="J30" s="18">
        <v>127.651003466424</v>
      </c>
      <c r="K30" s="10" t="s">
        <v>152</v>
      </c>
      <c r="L30" s="18">
        <v>204.51801465400399</v>
      </c>
      <c r="M30" s="10" t="s">
        <v>152</v>
      </c>
      <c r="N30" s="18">
        <v>198.93676821192</v>
      </c>
      <c r="O30" s="10" t="s">
        <v>152</v>
      </c>
      <c r="P30" s="18">
        <v>238.28079439884101</v>
      </c>
      <c r="Q30" s="10" t="s">
        <v>152</v>
      </c>
      <c r="R30" s="18">
        <v>186.90278672704201</v>
      </c>
      <c r="S30" s="10" t="s">
        <v>152</v>
      </c>
    </row>
    <row r="31" spans="1:19" x14ac:dyDescent="0.2">
      <c r="A31" s="12" t="s">
        <v>193</v>
      </c>
      <c r="B31" s="18">
        <v>109.74058839472301</v>
      </c>
      <c r="C31" s="10" t="s">
        <v>152</v>
      </c>
      <c r="D31" s="18">
        <v>130.41099233891899</v>
      </c>
      <c r="E31" s="10" t="s">
        <v>194</v>
      </c>
      <c r="F31" s="18">
        <v>557.80338707398505</v>
      </c>
      <c r="G31" s="10" t="s">
        <v>152</v>
      </c>
      <c r="H31" s="18">
        <v>176.26996790945699</v>
      </c>
      <c r="I31" s="10" t="s">
        <v>152</v>
      </c>
      <c r="J31" s="18">
        <v>119.865923037342</v>
      </c>
      <c r="K31" s="10" t="s">
        <v>152</v>
      </c>
      <c r="L31" s="18">
        <v>197.761930962056</v>
      </c>
      <c r="M31" s="10" t="s">
        <v>152</v>
      </c>
      <c r="N31" s="18">
        <v>179.606357837557</v>
      </c>
      <c r="O31" s="10" t="s">
        <v>152</v>
      </c>
      <c r="P31" s="18">
        <v>233.473495204307</v>
      </c>
      <c r="Q31" s="10" t="s">
        <v>152</v>
      </c>
      <c r="R31" s="18">
        <v>167.766604496447</v>
      </c>
      <c r="S31" s="10" t="s">
        <v>152</v>
      </c>
    </row>
    <row r="32" spans="1:19" x14ac:dyDescent="0.2">
      <c r="A32" s="15" t="s">
        <v>195</v>
      </c>
      <c r="B32" s="19">
        <v>107.733953264324</v>
      </c>
      <c r="C32" s="14" t="s">
        <v>152</v>
      </c>
      <c r="D32" s="19">
        <v>107.169108508294</v>
      </c>
      <c r="E32" s="14" t="s">
        <v>152</v>
      </c>
      <c r="F32" s="19">
        <v>569.02562855760698</v>
      </c>
      <c r="G32" s="14" t="s">
        <v>152</v>
      </c>
      <c r="H32" s="19">
        <v>163.198338260383</v>
      </c>
      <c r="I32" s="14" t="s">
        <v>152</v>
      </c>
      <c r="J32" s="19">
        <v>112.286324720883</v>
      </c>
      <c r="K32" s="14" t="s">
        <v>152</v>
      </c>
      <c r="L32" s="19">
        <v>208.9094895266</v>
      </c>
      <c r="M32" s="14" t="s">
        <v>152</v>
      </c>
      <c r="N32" s="19">
        <v>172.75933956297601</v>
      </c>
      <c r="O32" s="14" t="s">
        <v>152</v>
      </c>
      <c r="P32" s="19">
        <v>234.14513237828501</v>
      </c>
      <c r="Q32" s="14" t="s">
        <v>152</v>
      </c>
      <c r="R32" s="19">
        <v>156.05783420526501</v>
      </c>
      <c r="S32" s="14" t="s">
        <v>152</v>
      </c>
    </row>
    <row r="34" spans="1:2" x14ac:dyDescent="0.2">
      <c r="A34" s="16" t="s">
        <v>196</v>
      </c>
      <c r="B34" s="16" t="s">
        <v>211</v>
      </c>
    </row>
    <row r="36" spans="1:2" x14ac:dyDescent="0.2">
      <c r="B36" s="16" t="s">
        <v>212</v>
      </c>
    </row>
    <row r="37" spans="1:2" x14ac:dyDescent="0.2">
      <c r="B37" s="16" t="s">
        <v>213</v>
      </c>
    </row>
    <row r="38" spans="1:2" x14ac:dyDescent="0.2">
      <c r="B38" s="16" t="s">
        <v>214</v>
      </c>
    </row>
    <row r="39" spans="1:2" x14ac:dyDescent="0.2">
      <c r="B39" s="16" t="s">
        <v>215</v>
      </c>
    </row>
    <row r="40" spans="1:2" x14ac:dyDescent="0.2">
      <c r="B40" s="16" t="s">
        <v>216</v>
      </c>
    </row>
    <row r="44" spans="1:2" x14ac:dyDescent="0.2">
      <c r="A44" s="17" t="str">
        <f>HYPERLINK("#'CASINO 7'!A2", "&lt;&lt;&lt; Previous table")</f>
        <v>&lt;&lt;&lt; Previous table</v>
      </c>
    </row>
    <row r="45" spans="1:2" x14ac:dyDescent="0.2">
      <c r="A45" s="17" t="str">
        <f>HYPERLINK("#'CASINO 9'!A2",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HYPERLINK("#'INDEX'!B103", "Link to index")</f>
        <v>Link to index</v>
      </c>
    </row>
    <row r="2" spans="1:19" ht="15.75" customHeight="1" x14ac:dyDescent="0.2">
      <c r="A2" s="27" t="s">
        <v>432</v>
      </c>
      <c r="B2" s="28"/>
      <c r="C2" s="28"/>
      <c r="D2" s="28"/>
      <c r="E2" s="28"/>
      <c r="F2" s="28"/>
      <c r="G2" s="28"/>
      <c r="H2" s="28"/>
      <c r="I2" s="28"/>
      <c r="J2" s="28"/>
      <c r="K2" s="28"/>
      <c r="L2" s="28"/>
      <c r="M2" s="28"/>
      <c r="N2" s="28"/>
      <c r="O2" s="28"/>
      <c r="P2" s="28"/>
      <c r="Q2" s="28"/>
      <c r="R2" s="28"/>
      <c r="S2" s="28"/>
    </row>
    <row r="3" spans="1:19" ht="15.75" customHeight="1" x14ac:dyDescent="0.2">
      <c r="A3" s="27" t="s">
        <v>114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1634.9675855564601</v>
      </c>
      <c r="C7" s="10" t="s">
        <v>152</v>
      </c>
      <c r="D7" s="18">
        <v>2021.8671023246</v>
      </c>
      <c r="E7" s="10" t="s">
        <v>152</v>
      </c>
      <c r="F7" s="18">
        <v>1600.3959774011701</v>
      </c>
      <c r="G7" s="10" t="s">
        <v>152</v>
      </c>
      <c r="H7" s="18">
        <v>1382.48571589363</v>
      </c>
      <c r="I7" s="10" t="s">
        <v>152</v>
      </c>
      <c r="J7" s="18">
        <v>1171.2001346279801</v>
      </c>
      <c r="K7" s="10" t="s">
        <v>152</v>
      </c>
      <c r="L7" s="18">
        <v>1042.0618589154601</v>
      </c>
      <c r="M7" s="10" t="s">
        <v>152</v>
      </c>
      <c r="N7" s="18">
        <v>1892.2211025981901</v>
      </c>
      <c r="O7" s="10" t="s">
        <v>169</v>
      </c>
      <c r="P7" s="18">
        <v>724.38702206005803</v>
      </c>
      <c r="Q7" s="10" t="s">
        <v>152</v>
      </c>
      <c r="R7" s="18">
        <v>1643.5517672916701</v>
      </c>
      <c r="S7" s="10" t="s">
        <v>169</v>
      </c>
    </row>
    <row r="8" spans="1:19" x14ac:dyDescent="0.2">
      <c r="A8" s="12" t="s">
        <v>164</v>
      </c>
      <c r="B8" s="18">
        <v>1620.3840841275301</v>
      </c>
      <c r="C8" s="10" t="s">
        <v>152</v>
      </c>
      <c r="D8" s="18">
        <v>2021.0766962127</v>
      </c>
      <c r="E8" s="10" t="s">
        <v>152</v>
      </c>
      <c r="F8" s="18">
        <v>1722.9176074526699</v>
      </c>
      <c r="G8" s="10" t="s">
        <v>152</v>
      </c>
      <c r="H8" s="18">
        <v>1392.0066701441699</v>
      </c>
      <c r="I8" s="10" t="s">
        <v>152</v>
      </c>
      <c r="J8" s="18">
        <v>1208.4153456320801</v>
      </c>
      <c r="K8" s="10" t="s">
        <v>152</v>
      </c>
      <c r="L8" s="18">
        <v>1094.9085522902201</v>
      </c>
      <c r="M8" s="10" t="s">
        <v>152</v>
      </c>
      <c r="N8" s="18">
        <v>1937.6481554019199</v>
      </c>
      <c r="O8" s="10" t="s">
        <v>169</v>
      </c>
      <c r="P8" s="18">
        <v>667.17129013883903</v>
      </c>
      <c r="Q8" s="10" t="s">
        <v>152</v>
      </c>
      <c r="R8" s="18">
        <v>1655.89190837714</v>
      </c>
      <c r="S8" s="10" t="s">
        <v>169</v>
      </c>
    </row>
    <row r="9" spans="1:19" x14ac:dyDescent="0.2">
      <c r="A9" s="12" t="s">
        <v>165</v>
      </c>
      <c r="B9" s="18">
        <v>1590.6457874712501</v>
      </c>
      <c r="C9" s="10" t="s">
        <v>152</v>
      </c>
      <c r="D9" s="18">
        <v>1981.20032812724</v>
      </c>
      <c r="E9" s="10" t="s">
        <v>169</v>
      </c>
      <c r="F9" s="18">
        <v>1771.3351649771</v>
      </c>
      <c r="G9" s="10" t="s">
        <v>169</v>
      </c>
      <c r="H9" s="18">
        <v>1410.0720339105401</v>
      </c>
      <c r="I9" s="10" t="s">
        <v>152</v>
      </c>
      <c r="J9" s="18">
        <v>1284.7336375176401</v>
      </c>
      <c r="K9" s="10" t="s">
        <v>152</v>
      </c>
      <c r="L9" s="18">
        <v>1213.87232517661</v>
      </c>
      <c r="M9" s="10" t="s">
        <v>152</v>
      </c>
      <c r="N9" s="18">
        <v>1939.0070652705699</v>
      </c>
      <c r="O9" s="10" t="s">
        <v>169</v>
      </c>
      <c r="P9" s="18">
        <v>649.23591023173503</v>
      </c>
      <c r="Q9" s="10" t="s">
        <v>152</v>
      </c>
      <c r="R9" s="18">
        <v>1652.7164039833799</v>
      </c>
      <c r="S9" s="10" t="s">
        <v>169</v>
      </c>
    </row>
    <row r="10" spans="1:19" x14ac:dyDescent="0.2">
      <c r="A10" s="12" t="s">
        <v>166</v>
      </c>
      <c r="B10" s="18">
        <v>1601.36697995657</v>
      </c>
      <c r="C10" s="10" t="s">
        <v>152</v>
      </c>
      <c r="D10" s="18">
        <v>1987.64207079015</v>
      </c>
      <c r="E10" s="10" t="s">
        <v>330</v>
      </c>
      <c r="F10" s="18">
        <v>1864.6712252498901</v>
      </c>
      <c r="G10" s="10" t="s">
        <v>169</v>
      </c>
      <c r="H10" s="18">
        <v>1435.1893259334699</v>
      </c>
      <c r="I10" s="10" t="s">
        <v>152</v>
      </c>
      <c r="J10" s="18">
        <v>1353.0088034195301</v>
      </c>
      <c r="K10" s="10" t="s">
        <v>152</v>
      </c>
      <c r="L10" s="18">
        <v>1228.67727826484</v>
      </c>
      <c r="M10" s="10" t="s">
        <v>152</v>
      </c>
      <c r="N10" s="18">
        <v>1779.53935611468</v>
      </c>
      <c r="O10" s="10" t="s">
        <v>169</v>
      </c>
      <c r="P10" s="18">
        <v>599.68547418453898</v>
      </c>
      <c r="Q10" s="10" t="s">
        <v>152</v>
      </c>
      <c r="R10" s="18">
        <v>1620.70026116696</v>
      </c>
      <c r="S10" s="10" t="s">
        <v>429</v>
      </c>
    </row>
    <row r="11" spans="1:19" x14ac:dyDescent="0.2">
      <c r="A11" s="12" t="s">
        <v>170</v>
      </c>
      <c r="B11" s="18">
        <v>1611.6280576449799</v>
      </c>
      <c r="C11" s="10" t="s">
        <v>152</v>
      </c>
      <c r="D11" s="18">
        <v>2023.1284634968099</v>
      </c>
      <c r="E11" s="10" t="s">
        <v>330</v>
      </c>
      <c r="F11" s="18">
        <v>1900.9632516827401</v>
      </c>
      <c r="G11" s="10" t="s">
        <v>169</v>
      </c>
      <c r="H11" s="18">
        <v>1544.5185332937299</v>
      </c>
      <c r="I11" s="10" t="s">
        <v>152</v>
      </c>
      <c r="J11" s="18">
        <v>1407.09530420634</v>
      </c>
      <c r="K11" s="10" t="s">
        <v>152</v>
      </c>
      <c r="L11" s="18">
        <v>1256.4163087004999</v>
      </c>
      <c r="M11" s="10" t="s">
        <v>152</v>
      </c>
      <c r="N11" s="18">
        <v>1704.5510010175999</v>
      </c>
      <c r="O11" s="10" t="s">
        <v>169</v>
      </c>
      <c r="P11" s="18">
        <v>628.90261041421797</v>
      </c>
      <c r="Q11" s="10" t="s">
        <v>152</v>
      </c>
      <c r="R11" s="18">
        <v>1641.40957529138</v>
      </c>
      <c r="S11" s="10" t="s">
        <v>429</v>
      </c>
    </row>
    <row r="12" spans="1:19" x14ac:dyDescent="0.2">
      <c r="A12" s="12" t="s">
        <v>171</v>
      </c>
      <c r="B12" s="18">
        <v>1511.53802948404</v>
      </c>
      <c r="C12" s="10" t="s">
        <v>152</v>
      </c>
      <c r="D12" s="18">
        <v>2044.30286679612</v>
      </c>
      <c r="E12" s="10" t="s">
        <v>330</v>
      </c>
      <c r="F12" s="18">
        <v>1961.9326584507</v>
      </c>
      <c r="G12" s="10" t="s">
        <v>169</v>
      </c>
      <c r="H12" s="18">
        <v>1564.51703860711</v>
      </c>
      <c r="I12" s="10" t="s">
        <v>152</v>
      </c>
      <c r="J12" s="18">
        <v>1402.1917439040601</v>
      </c>
      <c r="K12" s="10" t="s">
        <v>152</v>
      </c>
      <c r="L12" s="18">
        <v>1263.64944517868</v>
      </c>
      <c r="M12" s="10" t="s">
        <v>152</v>
      </c>
      <c r="N12" s="18">
        <v>1668.5709949972399</v>
      </c>
      <c r="O12" s="10" t="s">
        <v>169</v>
      </c>
      <c r="P12" s="18">
        <v>638.02512648221295</v>
      </c>
      <c r="Q12" s="10" t="s">
        <v>152</v>
      </c>
      <c r="R12" s="18">
        <v>1641.5814421354601</v>
      </c>
      <c r="S12" s="10" t="s">
        <v>429</v>
      </c>
    </row>
    <row r="13" spans="1:19" x14ac:dyDescent="0.2">
      <c r="A13" s="12" t="s">
        <v>172</v>
      </c>
      <c r="B13" s="18">
        <v>1489.5017348103599</v>
      </c>
      <c r="C13" s="10" t="s">
        <v>152</v>
      </c>
      <c r="D13" s="18">
        <v>2033.05241225493</v>
      </c>
      <c r="E13" s="10" t="s">
        <v>330</v>
      </c>
      <c r="F13" s="18">
        <v>2105.9951883291801</v>
      </c>
      <c r="G13" s="10" t="s">
        <v>169</v>
      </c>
      <c r="H13" s="18">
        <v>1560.19812029643</v>
      </c>
      <c r="I13" s="10" t="s">
        <v>152</v>
      </c>
      <c r="J13" s="18">
        <v>1370.49460298545</v>
      </c>
      <c r="K13" s="10" t="s">
        <v>152</v>
      </c>
      <c r="L13" s="18">
        <v>1159.9992397042099</v>
      </c>
      <c r="M13" s="10" t="s">
        <v>152</v>
      </c>
      <c r="N13" s="18">
        <v>1676.2379939417201</v>
      </c>
      <c r="O13" s="10" t="s">
        <v>169</v>
      </c>
      <c r="P13" s="18">
        <v>657.00550589457998</v>
      </c>
      <c r="Q13" s="10" t="s">
        <v>152</v>
      </c>
      <c r="R13" s="18">
        <v>1635.5304768827</v>
      </c>
      <c r="S13" s="10" t="s">
        <v>429</v>
      </c>
    </row>
    <row r="14" spans="1:19" x14ac:dyDescent="0.2">
      <c r="A14" s="12" t="s">
        <v>173</v>
      </c>
      <c r="B14" s="18">
        <v>1374.38773992142</v>
      </c>
      <c r="C14" s="10" t="s">
        <v>152</v>
      </c>
      <c r="D14" s="18">
        <v>2022.31523754318</v>
      </c>
      <c r="E14" s="10" t="s">
        <v>330</v>
      </c>
      <c r="F14" s="18">
        <v>2058.7151703835998</v>
      </c>
      <c r="G14" s="10" t="s">
        <v>169</v>
      </c>
      <c r="H14" s="18">
        <v>1408.7096469303301</v>
      </c>
      <c r="I14" s="10" t="s">
        <v>152</v>
      </c>
      <c r="J14" s="18">
        <v>1378.6502583141501</v>
      </c>
      <c r="K14" s="10" t="s">
        <v>152</v>
      </c>
      <c r="L14" s="18">
        <v>1145.4560005022199</v>
      </c>
      <c r="M14" s="10" t="s">
        <v>152</v>
      </c>
      <c r="N14" s="18">
        <v>1649.2137200592299</v>
      </c>
      <c r="O14" s="10" t="s">
        <v>169</v>
      </c>
      <c r="P14" s="18">
        <v>756.37327427730804</v>
      </c>
      <c r="Q14" s="10" t="s">
        <v>152</v>
      </c>
      <c r="R14" s="18">
        <v>1602.36503073729</v>
      </c>
      <c r="S14" s="10" t="s">
        <v>429</v>
      </c>
    </row>
    <row r="15" spans="1:19" x14ac:dyDescent="0.2">
      <c r="A15" s="12" t="s">
        <v>174</v>
      </c>
      <c r="B15" s="18">
        <v>1264.09228884514</v>
      </c>
      <c r="C15" s="10" t="s">
        <v>152</v>
      </c>
      <c r="D15" s="18">
        <v>1774.0592267878999</v>
      </c>
      <c r="E15" s="10" t="s">
        <v>152</v>
      </c>
      <c r="F15" s="18">
        <v>2107.3840378008499</v>
      </c>
      <c r="G15" s="10" t="s">
        <v>169</v>
      </c>
      <c r="H15" s="18">
        <v>1416.29159442901</v>
      </c>
      <c r="I15" s="10" t="s">
        <v>152</v>
      </c>
      <c r="J15" s="18">
        <v>1270.0229207494301</v>
      </c>
      <c r="K15" s="10" t="s">
        <v>152</v>
      </c>
      <c r="L15" s="18">
        <v>1157.67437504653</v>
      </c>
      <c r="M15" s="10" t="s">
        <v>152</v>
      </c>
      <c r="N15" s="18">
        <v>1609.1980352087501</v>
      </c>
      <c r="O15" s="10" t="s">
        <v>169</v>
      </c>
      <c r="P15" s="18">
        <v>761.60589202894005</v>
      </c>
      <c r="Q15" s="10" t="s">
        <v>152</v>
      </c>
      <c r="R15" s="18">
        <v>1502.2655181221701</v>
      </c>
      <c r="S15" s="10" t="s">
        <v>169</v>
      </c>
    </row>
    <row r="16" spans="1:19" x14ac:dyDescent="0.2">
      <c r="A16" s="12" t="s">
        <v>176</v>
      </c>
      <c r="B16" s="18">
        <v>1197.35624630336</v>
      </c>
      <c r="C16" s="10" t="s">
        <v>152</v>
      </c>
      <c r="D16" s="18">
        <v>1757.96970478241</v>
      </c>
      <c r="E16" s="10" t="s">
        <v>152</v>
      </c>
      <c r="F16" s="18">
        <v>2071.2571375225698</v>
      </c>
      <c r="G16" s="10" t="s">
        <v>169</v>
      </c>
      <c r="H16" s="18">
        <v>1393.60533159947</v>
      </c>
      <c r="I16" s="10" t="s">
        <v>152</v>
      </c>
      <c r="J16" s="18">
        <v>1228.9743062933701</v>
      </c>
      <c r="K16" s="10" t="s">
        <v>152</v>
      </c>
      <c r="L16" s="18">
        <v>1162.3734641410099</v>
      </c>
      <c r="M16" s="10" t="s">
        <v>152</v>
      </c>
      <c r="N16" s="18">
        <v>1608.13595047494</v>
      </c>
      <c r="O16" s="10" t="s">
        <v>169</v>
      </c>
      <c r="P16" s="18">
        <v>788.49314950519397</v>
      </c>
      <c r="Q16" s="10" t="s">
        <v>152</v>
      </c>
      <c r="R16" s="18">
        <v>1489.6327491259201</v>
      </c>
      <c r="S16" s="10" t="s">
        <v>169</v>
      </c>
    </row>
    <row r="17" spans="1:19" x14ac:dyDescent="0.2">
      <c r="A17" s="12" t="s">
        <v>177</v>
      </c>
      <c r="B17" s="18">
        <v>1145.70946534065</v>
      </c>
      <c r="C17" s="10" t="s">
        <v>152</v>
      </c>
      <c r="D17" s="18">
        <v>1550.92387106912</v>
      </c>
      <c r="E17" s="10" t="s">
        <v>169</v>
      </c>
      <c r="F17" s="18">
        <v>1848.7678137538201</v>
      </c>
      <c r="G17" s="10" t="s">
        <v>169</v>
      </c>
      <c r="H17" s="18">
        <v>1274.2323968803701</v>
      </c>
      <c r="I17" s="10" t="s">
        <v>152</v>
      </c>
      <c r="J17" s="18">
        <v>1166.7566761641899</v>
      </c>
      <c r="K17" s="10" t="s">
        <v>152</v>
      </c>
      <c r="L17" s="18">
        <v>1099.54692885962</v>
      </c>
      <c r="M17" s="10" t="s">
        <v>152</v>
      </c>
      <c r="N17" s="18">
        <v>1533.4454233747799</v>
      </c>
      <c r="O17" s="10" t="s">
        <v>169</v>
      </c>
      <c r="P17" s="18">
        <v>738.19704100334297</v>
      </c>
      <c r="Q17" s="10" t="s">
        <v>152</v>
      </c>
      <c r="R17" s="18">
        <v>1364.9843400729701</v>
      </c>
      <c r="S17" s="10" t="s">
        <v>169</v>
      </c>
    </row>
    <row r="18" spans="1:19" x14ac:dyDescent="0.2">
      <c r="A18" s="12" t="s">
        <v>178</v>
      </c>
      <c r="B18" s="18">
        <v>1107.84308616106</v>
      </c>
      <c r="C18" s="10" t="s">
        <v>152</v>
      </c>
      <c r="D18" s="18">
        <v>1676.4261997984399</v>
      </c>
      <c r="E18" s="10" t="s">
        <v>152</v>
      </c>
      <c r="F18" s="18">
        <v>1625.8525552015001</v>
      </c>
      <c r="G18" s="10" t="s">
        <v>169</v>
      </c>
      <c r="H18" s="18">
        <v>1256.3419715078501</v>
      </c>
      <c r="I18" s="10" t="s">
        <v>152</v>
      </c>
      <c r="J18" s="18">
        <v>1130.62046182568</v>
      </c>
      <c r="K18" s="10" t="s">
        <v>152</v>
      </c>
      <c r="L18" s="18">
        <v>1059.06343892991</v>
      </c>
      <c r="M18" s="10" t="s">
        <v>152</v>
      </c>
      <c r="N18" s="18">
        <v>1484.9553695061099</v>
      </c>
      <c r="O18" s="10" t="s">
        <v>169</v>
      </c>
      <c r="P18" s="18">
        <v>666.50719622762097</v>
      </c>
      <c r="Q18" s="10" t="s">
        <v>152</v>
      </c>
      <c r="R18" s="18">
        <v>1375.24322703283</v>
      </c>
      <c r="S18" s="10" t="s">
        <v>169</v>
      </c>
    </row>
    <row r="19" spans="1:19" x14ac:dyDescent="0.2">
      <c r="A19" s="12" t="s">
        <v>179</v>
      </c>
      <c r="B19" s="18">
        <v>1071.52819870699</v>
      </c>
      <c r="C19" s="10" t="s">
        <v>152</v>
      </c>
      <c r="D19" s="18">
        <v>1690.01001018327</v>
      </c>
      <c r="E19" s="10" t="s">
        <v>152</v>
      </c>
      <c r="F19" s="18">
        <v>1644.18164191562</v>
      </c>
      <c r="G19" s="10" t="s">
        <v>169</v>
      </c>
      <c r="H19" s="18">
        <v>1263.05602301516</v>
      </c>
      <c r="I19" s="10" t="s">
        <v>152</v>
      </c>
      <c r="J19" s="18">
        <v>1110.1927951663999</v>
      </c>
      <c r="K19" s="10" t="s">
        <v>152</v>
      </c>
      <c r="L19" s="18">
        <v>1009.95931645003</v>
      </c>
      <c r="M19" s="10" t="s">
        <v>152</v>
      </c>
      <c r="N19" s="18">
        <v>1509.3095783603201</v>
      </c>
      <c r="O19" s="10" t="s">
        <v>169</v>
      </c>
      <c r="P19" s="18">
        <v>757.24668316528505</v>
      </c>
      <c r="Q19" s="10" t="s">
        <v>152</v>
      </c>
      <c r="R19" s="18">
        <v>1392.2748794572301</v>
      </c>
      <c r="S19" s="10" t="s">
        <v>169</v>
      </c>
    </row>
    <row r="20" spans="1:19" x14ac:dyDescent="0.2">
      <c r="A20" s="12" t="s">
        <v>180</v>
      </c>
      <c r="B20" s="18">
        <v>1015.37526501055</v>
      </c>
      <c r="C20" s="10" t="s">
        <v>152</v>
      </c>
      <c r="D20" s="18">
        <v>1682.3515820062</v>
      </c>
      <c r="E20" s="10" t="s">
        <v>152</v>
      </c>
      <c r="F20" s="18">
        <v>1630.8656052634401</v>
      </c>
      <c r="G20" s="10" t="s">
        <v>169</v>
      </c>
      <c r="H20" s="18">
        <v>1241.5176449548601</v>
      </c>
      <c r="I20" s="10" t="s">
        <v>152</v>
      </c>
      <c r="J20" s="18">
        <v>1074.25342629429</v>
      </c>
      <c r="K20" s="10" t="s">
        <v>152</v>
      </c>
      <c r="L20" s="18">
        <v>964.14476956824603</v>
      </c>
      <c r="M20" s="10" t="s">
        <v>152</v>
      </c>
      <c r="N20" s="18">
        <v>1406.6832596628301</v>
      </c>
      <c r="O20" s="10" t="s">
        <v>169</v>
      </c>
      <c r="P20" s="18">
        <v>717.95408323213803</v>
      </c>
      <c r="Q20" s="10" t="s">
        <v>152</v>
      </c>
      <c r="R20" s="18">
        <v>1350.0411736585099</v>
      </c>
      <c r="S20" s="10" t="s">
        <v>169</v>
      </c>
    </row>
    <row r="21" spans="1:19" x14ac:dyDescent="0.2">
      <c r="A21" s="12" t="s">
        <v>181</v>
      </c>
      <c r="B21" s="18">
        <v>937.47088874510905</v>
      </c>
      <c r="C21" s="10" t="s">
        <v>152</v>
      </c>
      <c r="D21" s="18">
        <v>1657.2648485325001</v>
      </c>
      <c r="E21" s="10" t="s">
        <v>152</v>
      </c>
      <c r="F21" s="18">
        <v>1660.8801382875099</v>
      </c>
      <c r="G21" s="10" t="s">
        <v>169</v>
      </c>
      <c r="H21" s="18">
        <v>1170.8689988651799</v>
      </c>
      <c r="I21" s="10" t="s">
        <v>152</v>
      </c>
      <c r="J21" s="18">
        <v>1033.0830415717201</v>
      </c>
      <c r="K21" s="10" t="s">
        <v>152</v>
      </c>
      <c r="L21" s="18">
        <v>909.16226363291298</v>
      </c>
      <c r="M21" s="10" t="s">
        <v>152</v>
      </c>
      <c r="N21" s="18">
        <v>1340.15073188465</v>
      </c>
      <c r="O21" s="10" t="s">
        <v>169</v>
      </c>
      <c r="P21" s="18">
        <v>801.12129682794796</v>
      </c>
      <c r="Q21" s="10" t="s">
        <v>152</v>
      </c>
      <c r="R21" s="18">
        <v>1314.8589276416101</v>
      </c>
      <c r="S21" s="10" t="s">
        <v>169</v>
      </c>
    </row>
    <row r="22" spans="1:19" x14ac:dyDescent="0.2">
      <c r="A22" s="12" t="s">
        <v>182</v>
      </c>
      <c r="B22" s="18">
        <v>892.88230824157904</v>
      </c>
      <c r="C22" s="10" t="s">
        <v>152</v>
      </c>
      <c r="D22" s="18">
        <v>1746.0642359396199</v>
      </c>
      <c r="E22" s="10" t="s">
        <v>152</v>
      </c>
      <c r="F22" s="18">
        <v>1764.2435438888999</v>
      </c>
      <c r="G22" s="10" t="s">
        <v>169</v>
      </c>
      <c r="H22" s="18">
        <v>1224.45299151527</v>
      </c>
      <c r="I22" s="10" t="s">
        <v>152</v>
      </c>
      <c r="J22" s="18">
        <v>1003.71260516911</v>
      </c>
      <c r="K22" s="10" t="s">
        <v>152</v>
      </c>
      <c r="L22" s="18">
        <v>896.85474339584005</v>
      </c>
      <c r="M22" s="10" t="s">
        <v>152</v>
      </c>
      <c r="N22" s="18">
        <v>1397.1534615056</v>
      </c>
      <c r="O22" s="10" t="s">
        <v>169</v>
      </c>
      <c r="P22" s="18">
        <v>824.66516646512298</v>
      </c>
      <c r="Q22" s="10" t="s">
        <v>152</v>
      </c>
      <c r="R22" s="18">
        <v>1369.28398282175</v>
      </c>
      <c r="S22" s="10" t="s">
        <v>169</v>
      </c>
    </row>
    <row r="23" spans="1:19" x14ac:dyDescent="0.2">
      <c r="A23" s="12" t="s">
        <v>184</v>
      </c>
      <c r="B23" s="18">
        <v>885.79251099767703</v>
      </c>
      <c r="C23" s="10" t="s">
        <v>152</v>
      </c>
      <c r="D23" s="18">
        <v>1805.9466997664399</v>
      </c>
      <c r="E23" s="10" t="s">
        <v>152</v>
      </c>
      <c r="F23" s="18">
        <v>1749.9334846854399</v>
      </c>
      <c r="G23" s="10" t="s">
        <v>169</v>
      </c>
      <c r="H23" s="18">
        <v>1235.6215602173099</v>
      </c>
      <c r="I23" s="10" t="s">
        <v>152</v>
      </c>
      <c r="J23" s="18">
        <v>1009.30999104296</v>
      </c>
      <c r="K23" s="10" t="s">
        <v>152</v>
      </c>
      <c r="L23" s="18">
        <v>890.94695223705799</v>
      </c>
      <c r="M23" s="10" t="s">
        <v>152</v>
      </c>
      <c r="N23" s="18">
        <v>1365.2726706334399</v>
      </c>
      <c r="O23" s="10" t="s">
        <v>169</v>
      </c>
      <c r="P23" s="18">
        <v>769.22592235207799</v>
      </c>
      <c r="Q23" s="10" t="s">
        <v>152</v>
      </c>
      <c r="R23" s="18">
        <v>1377.47083255499</v>
      </c>
      <c r="S23" s="10" t="s">
        <v>169</v>
      </c>
    </row>
    <row r="24" spans="1:19" x14ac:dyDescent="0.2">
      <c r="A24" s="12" t="s">
        <v>185</v>
      </c>
      <c r="B24" s="18">
        <v>904.20046735357903</v>
      </c>
      <c r="C24" s="10" t="s">
        <v>152</v>
      </c>
      <c r="D24" s="18">
        <v>1766.02482659826</v>
      </c>
      <c r="E24" s="10" t="s">
        <v>152</v>
      </c>
      <c r="F24" s="18">
        <v>1705.1536232190399</v>
      </c>
      <c r="G24" s="10" t="s">
        <v>169</v>
      </c>
      <c r="H24" s="18">
        <v>1195.7304359954201</v>
      </c>
      <c r="I24" s="10" t="s">
        <v>152</v>
      </c>
      <c r="J24" s="18">
        <v>901.77656125226804</v>
      </c>
      <c r="K24" s="10" t="s">
        <v>152</v>
      </c>
      <c r="L24" s="18">
        <v>823.56363486874204</v>
      </c>
      <c r="M24" s="10" t="s">
        <v>152</v>
      </c>
      <c r="N24" s="18">
        <v>1225.0809416750201</v>
      </c>
      <c r="O24" s="10" t="s">
        <v>169</v>
      </c>
      <c r="P24" s="18">
        <v>655.52659977859696</v>
      </c>
      <c r="Q24" s="10" t="s">
        <v>152</v>
      </c>
      <c r="R24" s="18">
        <v>1300.1084000845799</v>
      </c>
      <c r="S24" s="10" t="s">
        <v>169</v>
      </c>
    </row>
    <row r="25" spans="1:19" x14ac:dyDescent="0.2">
      <c r="A25" s="12" t="s">
        <v>187</v>
      </c>
      <c r="B25" s="18">
        <v>864.53665944702004</v>
      </c>
      <c r="C25" s="10" t="s">
        <v>152</v>
      </c>
      <c r="D25" s="18">
        <v>1756.6746433614701</v>
      </c>
      <c r="E25" s="10" t="s">
        <v>152</v>
      </c>
      <c r="F25" s="18">
        <v>1749.4992066523</v>
      </c>
      <c r="G25" s="10" t="s">
        <v>169</v>
      </c>
      <c r="H25" s="18">
        <v>1217.6739534440601</v>
      </c>
      <c r="I25" s="10" t="s">
        <v>152</v>
      </c>
      <c r="J25" s="18">
        <v>920.06369727369201</v>
      </c>
      <c r="K25" s="10" t="s">
        <v>152</v>
      </c>
      <c r="L25" s="18">
        <v>768.68937828808896</v>
      </c>
      <c r="M25" s="10" t="s">
        <v>152</v>
      </c>
      <c r="N25" s="18">
        <v>1256.2020690296799</v>
      </c>
      <c r="O25" s="10" t="s">
        <v>169</v>
      </c>
      <c r="P25" s="18">
        <v>605.04345479338394</v>
      </c>
      <c r="Q25" s="10" t="s">
        <v>152</v>
      </c>
      <c r="R25" s="18">
        <v>1304.14634311503</v>
      </c>
      <c r="S25" s="10" t="s">
        <v>169</v>
      </c>
    </row>
    <row r="26" spans="1:19" x14ac:dyDescent="0.2">
      <c r="A26" s="12" t="s">
        <v>188</v>
      </c>
      <c r="B26" s="18">
        <v>864.18718081362704</v>
      </c>
      <c r="C26" s="10" t="s">
        <v>152</v>
      </c>
      <c r="D26" s="18">
        <v>1732.2739010436401</v>
      </c>
      <c r="E26" s="10" t="s">
        <v>152</v>
      </c>
      <c r="F26" s="18">
        <v>1730.2992395977401</v>
      </c>
      <c r="G26" s="10" t="s">
        <v>169</v>
      </c>
      <c r="H26" s="18">
        <v>1255.6809211621701</v>
      </c>
      <c r="I26" s="10" t="s">
        <v>152</v>
      </c>
      <c r="J26" s="18">
        <v>869.98680466418</v>
      </c>
      <c r="K26" s="10" t="s">
        <v>152</v>
      </c>
      <c r="L26" s="18">
        <v>763.19254563987499</v>
      </c>
      <c r="M26" s="10" t="s">
        <v>152</v>
      </c>
      <c r="N26" s="18">
        <v>1219.0240494295001</v>
      </c>
      <c r="O26" s="10" t="s">
        <v>169</v>
      </c>
      <c r="P26" s="18">
        <v>601.64300206336804</v>
      </c>
      <c r="Q26" s="10" t="s">
        <v>152</v>
      </c>
      <c r="R26" s="18">
        <v>1289.5842590931099</v>
      </c>
      <c r="S26" s="10" t="s">
        <v>169</v>
      </c>
    </row>
    <row r="27" spans="1:19" x14ac:dyDescent="0.2">
      <c r="A27" s="12" t="s">
        <v>189</v>
      </c>
      <c r="B27" s="18">
        <v>700.08309050730497</v>
      </c>
      <c r="C27" s="10" t="s">
        <v>152</v>
      </c>
      <c r="D27" s="18">
        <v>1431.9826143677899</v>
      </c>
      <c r="E27" s="10" t="s">
        <v>152</v>
      </c>
      <c r="F27" s="18">
        <v>1482.35794055169</v>
      </c>
      <c r="G27" s="10" t="s">
        <v>152</v>
      </c>
      <c r="H27" s="18">
        <v>935.987720678149</v>
      </c>
      <c r="I27" s="10" t="s">
        <v>152</v>
      </c>
      <c r="J27" s="18">
        <v>692.91421202515403</v>
      </c>
      <c r="K27" s="10" t="s">
        <v>152</v>
      </c>
      <c r="L27" s="18">
        <v>605.23945780955705</v>
      </c>
      <c r="M27" s="10" t="s">
        <v>152</v>
      </c>
      <c r="N27" s="18">
        <v>913.89940281172505</v>
      </c>
      <c r="O27" s="10" t="s">
        <v>169</v>
      </c>
      <c r="P27" s="18">
        <v>491.74198084084401</v>
      </c>
      <c r="Q27" s="10" t="s">
        <v>152</v>
      </c>
      <c r="R27" s="18">
        <v>1017.72317105792</v>
      </c>
      <c r="S27" s="10" t="s">
        <v>169</v>
      </c>
    </row>
    <row r="28" spans="1:19" x14ac:dyDescent="0.2">
      <c r="A28" s="12" t="s">
        <v>190</v>
      </c>
      <c r="B28" s="18">
        <v>892.08158419424899</v>
      </c>
      <c r="C28" s="10" t="s">
        <v>152</v>
      </c>
      <c r="D28" s="18">
        <v>1548.37244477479</v>
      </c>
      <c r="E28" s="10" t="s">
        <v>152</v>
      </c>
      <c r="F28" s="18">
        <v>2037.7050198616901</v>
      </c>
      <c r="G28" s="10" t="s">
        <v>152</v>
      </c>
      <c r="H28" s="18">
        <v>1287.4651203741901</v>
      </c>
      <c r="I28" s="10" t="s">
        <v>152</v>
      </c>
      <c r="J28" s="18">
        <v>941.82314507260298</v>
      </c>
      <c r="K28" s="10" t="s">
        <v>152</v>
      </c>
      <c r="L28" s="18">
        <v>794.057408757497</v>
      </c>
      <c r="M28" s="10" t="s">
        <v>152</v>
      </c>
      <c r="N28" s="18">
        <v>623.41604034295699</v>
      </c>
      <c r="O28" s="10" t="s">
        <v>169</v>
      </c>
      <c r="P28" s="18">
        <v>559.58199017268305</v>
      </c>
      <c r="Q28" s="10" t="s">
        <v>152</v>
      </c>
      <c r="R28" s="18">
        <v>1086.2071694138299</v>
      </c>
      <c r="S28" s="10" t="s">
        <v>169</v>
      </c>
    </row>
    <row r="29" spans="1:19" x14ac:dyDescent="0.2">
      <c r="A29" s="12" t="s">
        <v>191</v>
      </c>
      <c r="B29" s="18">
        <v>872.14229598467</v>
      </c>
      <c r="C29" s="10" t="s">
        <v>152</v>
      </c>
      <c r="D29" s="18">
        <v>1480.53444456084</v>
      </c>
      <c r="E29" s="10" t="s">
        <v>152</v>
      </c>
      <c r="F29" s="18">
        <v>1777.29982454841</v>
      </c>
      <c r="G29" s="10" t="s">
        <v>152</v>
      </c>
      <c r="H29" s="18">
        <v>1207.04044346606</v>
      </c>
      <c r="I29" s="10" t="s">
        <v>152</v>
      </c>
      <c r="J29" s="18">
        <v>939.79750338655197</v>
      </c>
      <c r="K29" s="10" t="s">
        <v>152</v>
      </c>
      <c r="L29" s="18">
        <v>724.59252578760504</v>
      </c>
      <c r="M29" s="10" t="s">
        <v>152</v>
      </c>
      <c r="N29" s="18">
        <v>815.85172870988504</v>
      </c>
      <c r="O29" s="10" t="s">
        <v>169</v>
      </c>
      <c r="P29" s="18">
        <v>538.28184955503104</v>
      </c>
      <c r="Q29" s="10" t="s">
        <v>152</v>
      </c>
      <c r="R29" s="18">
        <v>1091.3615342681401</v>
      </c>
      <c r="S29" s="10" t="s">
        <v>169</v>
      </c>
    </row>
    <row r="30" spans="1:19" x14ac:dyDescent="0.2">
      <c r="A30" s="12" t="s">
        <v>192</v>
      </c>
      <c r="B30" s="18">
        <v>904.71478886717796</v>
      </c>
      <c r="C30" s="10" t="s">
        <v>152</v>
      </c>
      <c r="D30" s="18">
        <v>1661.0338667814001</v>
      </c>
      <c r="E30" s="10" t="s">
        <v>152</v>
      </c>
      <c r="F30" s="18">
        <v>1883.2314786991999</v>
      </c>
      <c r="G30" s="10" t="s">
        <v>152</v>
      </c>
      <c r="H30" s="18">
        <v>1229.6304408266999</v>
      </c>
      <c r="I30" s="10" t="s">
        <v>152</v>
      </c>
      <c r="J30" s="18">
        <v>950.04609011280797</v>
      </c>
      <c r="K30" s="10" t="s">
        <v>152</v>
      </c>
      <c r="L30" s="18">
        <v>705.62719910081898</v>
      </c>
      <c r="M30" s="10" t="s">
        <v>152</v>
      </c>
      <c r="N30" s="18">
        <v>974.76282273516802</v>
      </c>
      <c r="O30" s="10" t="s">
        <v>169</v>
      </c>
      <c r="P30" s="18">
        <v>528.08015106871801</v>
      </c>
      <c r="Q30" s="10" t="s">
        <v>152</v>
      </c>
      <c r="R30" s="18">
        <v>1193.5199294184199</v>
      </c>
      <c r="S30" s="10" t="s">
        <v>169</v>
      </c>
    </row>
    <row r="31" spans="1:19" x14ac:dyDescent="0.2">
      <c r="A31" s="12" t="s">
        <v>193</v>
      </c>
      <c r="B31" s="18">
        <v>789.13242741905503</v>
      </c>
      <c r="C31" s="10" t="s">
        <v>152</v>
      </c>
      <c r="D31" s="18">
        <v>1608.8998874322101</v>
      </c>
      <c r="E31" s="10" t="s">
        <v>320</v>
      </c>
      <c r="F31" s="18">
        <v>1578.95779032976</v>
      </c>
      <c r="G31" s="10" t="s">
        <v>169</v>
      </c>
      <c r="H31" s="18">
        <v>1197.1717810098501</v>
      </c>
      <c r="I31" s="10" t="s">
        <v>152</v>
      </c>
      <c r="J31" s="18">
        <v>938.86054791004597</v>
      </c>
      <c r="K31" s="10" t="s">
        <v>152</v>
      </c>
      <c r="L31" s="18">
        <v>677.35712916365799</v>
      </c>
      <c r="M31" s="10" t="s">
        <v>152</v>
      </c>
      <c r="N31" s="18">
        <v>921.06585261512498</v>
      </c>
      <c r="O31" s="10" t="s">
        <v>169</v>
      </c>
      <c r="P31" s="18">
        <v>533.57767738702</v>
      </c>
      <c r="Q31" s="10" t="s">
        <v>152</v>
      </c>
      <c r="R31" s="18">
        <v>1150.1309870575899</v>
      </c>
      <c r="S31" s="10" t="s">
        <v>424</v>
      </c>
    </row>
    <row r="32" spans="1:19" x14ac:dyDescent="0.2">
      <c r="A32" s="15" t="s">
        <v>195</v>
      </c>
      <c r="B32" s="19">
        <v>720.07534988926102</v>
      </c>
      <c r="C32" s="14" t="s">
        <v>152</v>
      </c>
      <c r="D32" s="19">
        <v>1608.0593016914199</v>
      </c>
      <c r="E32" s="14" t="s">
        <v>152</v>
      </c>
      <c r="F32" s="19">
        <v>1558.2858618088101</v>
      </c>
      <c r="G32" s="14" t="s">
        <v>169</v>
      </c>
      <c r="H32" s="19">
        <v>1206.06691117383</v>
      </c>
      <c r="I32" s="14" t="s">
        <v>152</v>
      </c>
      <c r="J32" s="19">
        <v>931.73205372927305</v>
      </c>
      <c r="K32" s="14" t="s">
        <v>152</v>
      </c>
      <c r="L32" s="19">
        <v>670.93372492027402</v>
      </c>
      <c r="M32" s="14" t="s">
        <v>152</v>
      </c>
      <c r="N32" s="19">
        <v>887.13850164633095</v>
      </c>
      <c r="O32" s="14" t="s">
        <v>169</v>
      </c>
      <c r="P32" s="19">
        <v>501.22683807090903</v>
      </c>
      <c r="Q32" s="14" t="s">
        <v>152</v>
      </c>
      <c r="R32" s="19">
        <v>1136.4783046211101</v>
      </c>
      <c r="S32" s="14" t="s">
        <v>169</v>
      </c>
    </row>
    <row r="34" spans="1:2" x14ac:dyDescent="0.2">
      <c r="A34" s="16" t="s">
        <v>196</v>
      </c>
      <c r="B34" s="16" t="s">
        <v>211</v>
      </c>
    </row>
    <row r="37" spans="1:2" x14ac:dyDescent="0.2">
      <c r="B37" s="16" t="s">
        <v>336</v>
      </c>
    </row>
    <row r="38" spans="1:2" x14ac:dyDescent="0.2">
      <c r="B38" s="16" t="s">
        <v>203</v>
      </c>
    </row>
    <row r="39" spans="1:2" x14ac:dyDescent="0.2">
      <c r="B39" s="16" t="s">
        <v>325</v>
      </c>
    </row>
    <row r="42" spans="1:2" x14ac:dyDescent="0.2">
      <c r="A42" s="17" t="str">
        <f>HYPERLINK("#'GAMING 7'!A2", "&lt;&lt;&lt; Previous table")</f>
        <v>&lt;&lt;&lt; Previous table</v>
      </c>
    </row>
    <row r="43" spans="1:2" x14ac:dyDescent="0.2">
      <c r="A43" s="17" t="str">
        <f>HYPERLINK("#'GAMING 9'!A2",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HYPERLINK("#'INDEX'!B104", "Link to index")</f>
        <v>Link to index</v>
      </c>
    </row>
    <row r="2" spans="1:19" ht="15.75" customHeight="1" x14ac:dyDescent="0.2">
      <c r="A2" s="27" t="s">
        <v>433</v>
      </c>
      <c r="B2" s="28"/>
      <c r="C2" s="28"/>
      <c r="D2" s="28"/>
      <c r="E2" s="28"/>
      <c r="F2" s="28"/>
      <c r="G2" s="28"/>
      <c r="H2" s="28"/>
      <c r="I2" s="28"/>
      <c r="J2" s="28"/>
      <c r="K2" s="28"/>
      <c r="L2" s="28"/>
      <c r="M2" s="28"/>
      <c r="N2" s="28"/>
      <c r="O2" s="28"/>
      <c r="P2" s="28"/>
      <c r="Q2" s="28"/>
      <c r="R2" s="28"/>
      <c r="S2" s="28"/>
    </row>
    <row r="3" spans="1:19" ht="15.75" customHeight="1" x14ac:dyDescent="0.2">
      <c r="A3" s="27" t="s">
        <v>115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9">
        <v>2.0494513769363198</v>
      </c>
      <c r="C7" s="10" t="s">
        <v>152</v>
      </c>
      <c r="D7" s="9">
        <v>3.1310026273962799</v>
      </c>
      <c r="E7" s="10" t="s">
        <v>152</v>
      </c>
      <c r="F7" s="9">
        <v>2.4819341563786002</v>
      </c>
      <c r="G7" s="10" t="s">
        <v>152</v>
      </c>
      <c r="H7" s="9">
        <v>2.4810691956445399</v>
      </c>
      <c r="I7" s="10" t="s">
        <v>152</v>
      </c>
      <c r="J7" s="9">
        <v>2.1726504161321101</v>
      </c>
      <c r="K7" s="10" t="s">
        <v>152</v>
      </c>
      <c r="L7" s="9">
        <v>2.2315408507946302</v>
      </c>
      <c r="M7" s="10" t="s">
        <v>152</v>
      </c>
      <c r="N7" s="9">
        <v>3.2605067049431802</v>
      </c>
      <c r="O7" s="10" t="s">
        <v>169</v>
      </c>
      <c r="P7" s="9">
        <v>1.2682235579997401</v>
      </c>
      <c r="Q7" s="10" t="s">
        <v>152</v>
      </c>
      <c r="R7" s="9">
        <v>2.7598995428966502</v>
      </c>
      <c r="S7" s="10" t="s">
        <v>169</v>
      </c>
    </row>
    <row r="8" spans="1:19" x14ac:dyDescent="0.2">
      <c r="A8" s="12" t="s">
        <v>164</v>
      </c>
      <c r="B8" s="9">
        <v>1.8601645338208399</v>
      </c>
      <c r="C8" s="10" t="s">
        <v>152</v>
      </c>
      <c r="D8" s="9">
        <v>3.0856081426752802</v>
      </c>
      <c r="E8" s="10" t="s">
        <v>152</v>
      </c>
      <c r="F8" s="9">
        <v>2.5946274186908198</v>
      </c>
      <c r="G8" s="10" t="s">
        <v>152</v>
      </c>
      <c r="H8" s="9">
        <v>2.4794731815600599</v>
      </c>
      <c r="I8" s="10" t="s">
        <v>152</v>
      </c>
      <c r="J8" s="9">
        <v>2.1886308252354199</v>
      </c>
      <c r="K8" s="10" t="s">
        <v>152</v>
      </c>
      <c r="L8" s="9">
        <v>2.2933964904335999</v>
      </c>
      <c r="M8" s="10" t="s">
        <v>152</v>
      </c>
      <c r="N8" s="9">
        <v>3.2519591338659799</v>
      </c>
      <c r="O8" s="10" t="s">
        <v>169</v>
      </c>
      <c r="P8" s="9">
        <v>1.15574986502664</v>
      </c>
      <c r="Q8" s="10" t="s">
        <v>152</v>
      </c>
      <c r="R8" s="9">
        <v>2.72973778694158</v>
      </c>
      <c r="S8" s="10" t="s">
        <v>169</v>
      </c>
    </row>
    <row r="9" spans="1:19" x14ac:dyDescent="0.2">
      <c r="A9" s="12" t="s">
        <v>165</v>
      </c>
      <c r="B9" s="9">
        <v>1.85877489331437</v>
      </c>
      <c r="C9" s="10" t="s">
        <v>152</v>
      </c>
      <c r="D9" s="9">
        <v>3.07479771468345</v>
      </c>
      <c r="E9" s="10" t="s">
        <v>169</v>
      </c>
      <c r="F9" s="9">
        <v>2.4981663331233799</v>
      </c>
      <c r="G9" s="10" t="s">
        <v>169</v>
      </c>
      <c r="H9" s="9">
        <v>2.4122066335538199</v>
      </c>
      <c r="I9" s="10" t="s">
        <v>152</v>
      </c>
      <c r="J9" s="9">
        <v>2.2067009600308101</v>
      </c>
      <c r="K9" s="10" t="s">
        <v>152</v>
      </c>
      <c r="L9" s="9">
        <v>2.3814491130934101</v>
      </c>
      <c r="M9" s="10" t="s">
        <v>152</v>
      </c>
      <c r="N9" s="9">
        <v>3.1342762541696101</v>
      </c>
      <c r="O9" s="10" t="s">
        <v>169</v>
      </c>
      <c r="P9" s="9">
        <v>1.0475581735388699</v>
      </c>
      <c r="Q9" s="10" t="s">
        <v>152</v>
      </c>
      <c r="R9" s="9">
        <v>2.6639022416796201</v>
      </c>
      <c r="S9" s="10" t="s">
        <v>169</v>
      </c>
    </row>
    <row r="10" spans="1:19" x14ac:dyDescent="0.2">
      <c r="A10" s="12" t="s">
        <v>166</v>
      </c>
      <c r="B10" s="9">
        <v>1.8110443584890099</v>
      </c>
      <c r="C10" s="10" t="s">
        <v>152</v>
      </c>
      <c r="D10" s="9">
        <v>3.1444003136506198</v>
      </c>
      <c r="E10" s="10" t="s">
        <v>330</v>
      </c>
      <c r="F10" s="9">
        <v>2.66577656675749</v>
      </c>
      <c r="G10" s="10" t="s">
        <v>169</v>
      </c>
      <c r="H10" s="9">
        <v>2.5102141980080899</v>
      </c>
      <c r="I10" s="10" t="s">
        <v>152</v>
      </c>
      <c r="J10" s="9">
        <v>2.3695674465042198</v>
      </c>
      <c r="K10" s="10" t="s">
        <v>152</v>
      </c>
      <c r="L10" s="9">
        <v>2.4300297914597802</v>
      </c>
      <c r="M10" s="10" t="s">
        <v>152</v>
      </c>
      <c r="N10" s="9">
        <v>2.90179887213572</v>
      </c>
      <c r="O10" s="10" t="s">
        <v>169</v>
      </c>
      <c r="P10" s="9">
        <v>0.95046622786397095</v>
      </c>
      <c r="Q10" s="10" t="s">
        <v>152</v>
      </c>
      <c r="R10" s="9">
        <v>2.64404835329933</v>
      </c>
      <c r="S10" s="10" t="s">
        <v>429</v>
      </c>
    </row>
    <row r="11" spans="1:19" x14ac:dyDescent="0.2">
      <c r="A11" s="12" t="s">
        <v>170</v>
      </c>
      <c r="B11" s="9">
        <v>1.7709898927551899</v>
      </c>
      <c r="C11" s="10" t="s">
        <v>152</v>
      </c>
      <c r="D11" s="9">
        <v>3.06191657319199</v>
      </c>
      <c r="E11" s="10" t="s">
        <v>330</v>
      </c>
      <c r="F11" s="9">
        <v>2.67037680152804</v>
      </c>
      <c r="G11" s="10" t="s">
        <v>169</v>
      </c>
      <c r="H11" s="9">
        <v>2.5667939911078301</v>
      </c>
      <c r="I11" s="10" t="s">
        <v>152</v>
      </c>
      <c r="J11" s="9">
        <v>2.4193849547308202</v>
      </c>
      <c r="K11" s="10" t="s">
        <v>152</v>
      </c>
      <c r="L11" s="9">
        <v>2.3547390358825702</v>
      </c>
      <c r="M11" s="10" t="s">
        <v>152</v>
      </c>
      <c r="N11" s="9">
        <v>2.7233303397694999</v>
      </c>
      <c r="O11" s="10" t="s">
        <v>169</v>
      </c>
      <c r="P11" s="9">
        <v>0.95441224122412205</v>
      </c>
      <c r="Q11" s="10" t="s">
        <v>152</v>
      </c>
      <c r="R11" s="9">
        <v>2.5806698166157398</v>
      </c>
      <c r="S11" s="10" t="s">
        <v>429</v>
      </c>
    </row>
    <row r="12" spans="1:19" x14ac:dyDescent="0.2">
      <c r="A12" s="12" t="s">
        <v>171</v>
      </c>
      <c r="B12" s="9">
        <v>1.6099934966399301</v>
      </c>
      <c r="C12" s="10" t="s">
        <v>152</v>
      </c>
      <c r="D12" s="9">
        <v>3.0017530910676098</v>
      </c>
      <c r="E12" s="10" t="s">
        <v>330</v>
      </c>
      <c r="F12" s="9">
        <v>2.5176344743276302</v>
      </c>
      <c r="G12" s="10" t="s">
        <v>169</v>
      </c>
      <c r="H12" s="9">
        <v>2.4527395364287301</v>
      </c>
      <c r="I12" s="10" t="s">
        <v>152</v>
      </c>
      <c r="J12" s="9">
        <v>2.36551001510795</v>
      </c>
      <c r="K12" s="10" t="s">
        <v>152</v>
      </c>
      <c r="L12" s="9">
        <v>2.2906474820143901</v>
      </c>
      <c r="M12" s="10" t="s">
        <v>152</v>
      </c>
      <c r="N12" s="9">
        <v>2.5789546722454699</v>
      </c>
      <c r="O12" s="10" t="s">
        <v>169</v>
      </c>
      <c r="P12" s="9">
        <v>0.94104035573454103</v>
      </c>
      <c r="Q12" s="10" t="s">
        <v>152</v>
      </c>
      <c r="R12" s="9">
        <v>2.4904298526803998</v>
      </c>
      <c r="S12" s="10" t="s">
        <v>429</v>
      </c>
    </row>
    <row r="13" spans="1:19" x14ac:dyDescent="0.2">
      <c r="A13" s="12" t="s">
        <v>172</v>
      </c>
      <c r="B13" s="9">
        <v>1.5350056784020301</v>
      </c>
      <c r="C13" s="10" t="s">
        <v>152</v>
      </c>
      <c r="D13" s="9">
        <v>3.0151216229208702</v>
      </c>
      <c r="E13" s="10" t="s">
        <v>330</v>
      </c>
      <c r="F13" s="9">
        <v>2.5972451513883099</v>
      </c>
      <c r="G13" s="10" t="s">
        <v>169</v>
      </c>
      <c r="H13" s="9">
        <v>2.3579294968870901</v>
      </c>
      <c r="I13" s="10" t="s">
        <v>152</v>
      </c>
      <c r="J13" s="9">
        <v>2.2991144065826798</v>
      </c>
      <c r="K13" s="10" t="s">
        <v>152</v>
      </c>
      <c r="L13" s="9">
        <v>2.0315111530003098</v>
      </c>
      <c r="M13" s="10" t="s">
        <v>152</v>
      </c>
      <c r="N13" s="9">
        <v>2.5973967953377</v>
      </c>
      <c r="O13" s="10" t="s">
        <v>169</v>
      </c>
      <c r="P13" s="9">
        <v>0.93921262761209001</v>
      </c>
      <c r="Q13" s="10" t="s">
        <v>152</v>
      </c>
      <c r="R13" s="9">
        <v>2.4603968715949498</v>
      </c>
      <c r="S13" s="10" t="s">
        <v>429</v>
      </c>
    </row>
    <row r="14" spans="1:19" x14ac:dyDescent="0.2">
      <c r="A14" s="12" t="s">
        <v>173</v>
      </c>
      <c r="B14" s="9">
        <v>1.36351492125743</v>
      </c>
      <c r="C14" s="10" t="s">
        <v>152</v>
      </c>
      <c r="D14" s="9">
        <v>2.8849654229584498</v>
      </c>
      <c r="E14" s="10" t="s">
        <v>330</v>
      </c>
      <c r="F14" s="9">
        <v>2.4865828793774298</v>
      </c>
      <c r="G14" s="10" t="s">
        <v>169</v>
      </c>
      <c r="H14" s="9">
        <v>2.0266237707903398</v>
      </c>
      <c r="I14" s="10" t="s">
        <v>152</v>
      </c>
      <c r="J14" s="9">
        <v>2.2276017710527398</v>
      </c>
      <c r="K14" s="10" t="s">
        <v>152</v>
      </c>
      <c r="L14" s="9">
        <v>1.94729928078673</v>
      </c>
      <c r="M14" s="10" t="s">
        <v>152</v>
      </c>
      <c r="N14" s="9">
        <v>2.4538866938217199</v>
      </c>
      <c r="O14" s="10" t="s">
        <v>169</v>
      </c>
      <c r="P14" s="9">
        <v>1.01422159387268</v>
      </c>
      <c r="Q14" s="10" t="s">
        <v>152</v>
      </c>
      <c r="R14" s="9">
        <v>2.30776672621568</v>
      </c>
      <c r="S14" s="10" t="s">
        <v>429</v>
      </c>
    </row>
    <row r="15" spans="1:19" x14ac:dyDescent="0.2">
      <c r="A15" s="12" t="s">
        <v>174</v>
      </c>
      <c r="B15" s="9">
        <v>1.1636945415434301</v>
      </c>
      <c r="C15" s="10" t="s">
        <v>152</v>
      </c>
      <c r="D15" s="9">
        <v>2.47819722077729</v>
      </c>
      <c r="E15" s="10" t="s">
        <v>152</v>
      </c>
      <c r="F15" s="9">
        <v>2.4524664258132498</v>
      </c>
      <c r="G15" s="10" t="s">
        <v>169</v>
      </c>
      <c r="H15" s="9">
        <v>1.99904886612982</v>
      </c>
      <c r="I15" s="10" t="s">
        <v>152</v>
      </c>
      <c r="J15" s="9">
        <v>1.9879993646255301</v>
      </c>
      <c r="K15" s="10" t="s">
        <v>152</v>
      </c>
      <c r="L15" s="9">
        <v>1.9194996924338701</v>
      </c>
      <c r="M15" s="10" t="s">
        <v>152</v>
      </c>
      <c r="N15" s="9">
        <v>2.3160777740529701</v>
      </c>
      <c r="O15" s="10" t="s">
        <v>169</v>
      </c>
      <c r="P15" s="9">
        <v>0.92935479343096405</v>
      </c>
      <c r="Q15" s="10" t="s">
        <v>152</v>
      </c>
      <c r="R15" s="9">
        <v>2.0907003305449399</v>
      </c>
      <c r="S15" s="10" t="s">
        <v>169</v>
      </c>
    </row>
    <row r="16" spans="1:19" x14ac:dyDescent="0.2">
      <c r="A16" s="12" t="s">
        <v>176</v>
      </c>
      <c r="B16" s="9">
        <v>1.0513437057991499</v>
      </c>
      <c r="C16" s="10" t="s">
        <v>152</v>
      </c>
      <c r="D16" s="9">
        <v>2.36514412971106</v>
      </c>
      <c r="E16" s="10" t="s">
        <v>152</v>
      </c>
      <c r="F16" s="9">
        <v>2.2332367127335502</v>
      </c>
      <c r="G16" s="10" t="s">
        <v>169</v>
      </c>
      <c r="H16" s="9">
        <v>1.8664816034628799</v>
      </c>
      <c r="I16" s="10" t="s">
        <v>152</v>
      </c>
      <c r="J16" s="9">
        <v>1.7911488458477001</v>
      </c>
      <c r="K16" s="10" t="s">
        <v>152</v>
      </c>
      <c r="L16" s="9">
        <v>1.79245041975909</v>
      </c>
      <c r="M16" s="10" t="s">
        <v>152</v>
      </c>
      <c r="N16" s="9">
        <v>2.2458042874095199</v>
      </c>
      <c r="O16" s="10" t="s">
        <v>169</v>
      </c>
      <c r="P16" s="9">
        <v>0.92423934477379099</v>
      </c>
      <c r="Q16" s="10" t="s">
        <v>152</v>
      </c>
      <c r="R16" s="9">
        <v>1.9859729769579999</v>
      </c>
      <c r="S16" s="10" t="s">
        <v>169</v>
      </c>
    </row>
    <row r="17" spans="1:19" x14ac:dyDescent="0.2">
      <c r="A17" s="12" t="s">
        <v>177</v>
      </c>
      <c r="B17" s="9">
        <v>0.96875926175400795</v>
      </c>
      <c r="C17" s="10" t="s">
        <v>152</v>
      </c>
      <c r="D17" s="9">
        <v>2.0701514965431</v>
      </c>
      <c r="E17" s="10" t="s">
        <v>169</v>
      </c>
      <c r="F17" s="9">
        <v>1.94993846516896</v>
      </c>
      <c r="G17" s="10" t="s">
        <v>169</v>
      </c>
      <c r="H17" s="9">
        <v>1.72653067406609</v>
      </c>
      <c r="I17" s="10" t="s">
        <v>152</v>
      </c>
      <c r="J17" s="9">
        <v>1.7190328526883401</v>
      </c>
      <c r="K17" s="10" t="s">
        <v>152</v>
      </c>
      <c r="L17" s="9">
        <v>1.7213673177703701</v>
      </c>
      <c r="M17" s="10" t="s">
        <v>152</v>
      </c>
      <c r="N17" s="9">
        <v>2.1725392543272899</v>
      </c>
      <c r="O17" s="10" t="s">
        <v>169</v>
      </c>
      <c r="P17" s="9">
        <v>0.88192014356213599</v>
      </c>
      <c r="Q17" s="10" t="s">
        <v>152</v>
      </c>
      <c r="R17" s="9">
        <v>1.8288045990869399</v>
      </c>
      <c r="S17" s="10" t="s">
        <v>169</v>
      </c>
    </row>
    <row r="18" spans="1:19" x14ac:dyDescent="0.2">
      <c r="A18" s="12" t="s">
        <v>178</v>
      </c>
      <c r="B18" s="9">
        <v>0.92002092050209205</v>
      </c>
      <c r="C18" s="10" t="s">
        <v>152</v>
      </c>
      <c r="D18" s="9">
        <v>2.1694511794885498</v>
      </c>
      <c r="E18" s="10" t="s">
        <v>152</v>
      </c>
      <c r="F18" s="9">
        <v>1.6719081899578701</v>
      </c>
      <c r="G18" s="10" t="s">
        <v>169</v>
      </c>
      <c r="H18" s="9">
        <v>1.6807021935014099</v>
      </c>
      <c r="I18" s="10" t="s">
        <v>152</v>
      </c>
      <c r="J18" s="9">
        <v>1.6154033290653</v>
      </c>
      <c r="K18" s="10" t="s">
        <v>152</v>
      </c>
      <c r="L18" s="9">
        <v>1.6083545706371201</v>
      </c>
      <c r="M18" s="10" t="s">
        <v>152</v>
      </c>
      <c r="N18" s="9">
        <v>2.04847749521617</v>
      </c>
      <c r="O18" s="10" t="s">
        <v>169</v>
      </c>
      <c r="P18" s="9">
        <v>0.77360101642346002</v>
      </c>
      <c r="Q18" s="10" t="s">
        <v>152</v>
      </c>
      <c r="R18" s="9">
        <v>1.7953544692835299</v>
      </c>
      <c r="S18" s="10" t="s">
        <v>169</v>
      </c>
    </row>
    <row r="19" spans="1:19" x14ac:dyDescent="0.2">
      <c r="A19" s="12" t="s">
        <v>179</v>
      </c>
      <c r="B19" s="9">
        <v>0.855346081335847</v>
      </c>
      <c r="C19" s="10" t="s">
        <v>152</v>
      </c>
      <c r="D19" s="9">
        <v>2.1705065016274099</v>
      </c>
      <c r="E19" s="10" t="s">
        <v>152</v>
      </c>
      <c r="F19" s="9">
        <v>1.6520958048860701</v>
      </c>
      <c r="G19" s="10" t="s">
        <v>169</v>
      </c>
      <c r="H19" s="9">
        <v>1.6597713637361</v>
      </c>
      <c r="I19" s="10" t="s">
        <v>152</v>
      </c>
      <c r="J19" s="9">
        <v>1.6034909557488899</v>
      </c>
      <c r="K19" s="10" t="s">
        <v>152</v>
      </c>
      <c r="L19" s="9">
        <v>1.49128138075314</v>
      </c>
      <c r="M19" s="10" t="s">
        <v>152</v>
      </c>
      <c r="N19" s="9">
        <v>2.0935482432872199</v>
      </c>
      <c r="O19" s="10" t="s">
        <v>169</v>
      </c>
      <c r="P19" s="9">
        <v>0.82774337131473397</v>
      </c>
      <c r="Q19" s="10" t="s">
        <v>152</v>
      </c>
      <c r="R19" s="9">
        <v>1.7934960692879001</v>
      </c>
      <c r="S19" s="10" t="s">
        <v>169</v>
      </c>
    </row>
    <row r="20" spans="1:19" x14ac:dyDescent="0.2">
      <c r="A20" s="12" t="s">
        <v>180</v>
      </c>
      <c r="B20" s="9">
        <v>0.79825397402786402</v>
      </c>
      <c r="C20" s="10" t="s">
        <v>152</v>
      </c>
      <c r="D20" s="9">
        <v>2.18805690799477</v>
      </c>
      <c r="E20" s="10" t="s">
        <v>152</v>
      </c>
      <c r="F20" s="9">
        <v>1.5666201795063599</v>
      </c>
      <c r="G20" s="10" t="s">
        <v>169</v>
      </c>
      <c r="H20" s="9">
        <v>1.6621552233499099</v>
      </c>
      <c r="I20" s="10" t="s">
        <v>152</v>
      </c>
      <c r="J20" s="9">
        <v>1.57081728186632</v>
      </c>
      <c r="K20" s="10" t="s">
        <v>152</v>
      </c>
      <c r="L20" s="9">
        <v>1.4760827031886199</v>
      </c>
      <c r="M20" s="10" t="s">
        <v>152</v>
      </c>
      <c r="N20" s="9">
        <v>1.9969703196247199</v>
      </c>
      <c r="O20" s="10" t="s">
        <v>169</v>
      </c>
      <c r="P20" s="9">
        <v>0.76977442205858304</v>
      </c>
      <c r="Q20" s="10" t="s">
        <v>152</v>
      </c>
      <c r="R20" s="9">
        <v>1.7579457159093399</v>
      </c>
      <c r="S20" s="10" t="s">
        <v>169</v>
      </c>
    </row>
    <row r="21" spans="1:19" x14ac:dyDescent="0.2">
      <c r="A21" s="12" t="s">
        <v>181</v>
      </c>
      <c r="B21" s="9">
        <v>0.75577308518253405</v>
      </c>
      <c r="C21" s="10" t="s">
        <v>152</v>
      </c>
      <c r="D21" s="9">
        <v>2.1329875843509898</v>
      </c>
      <c r="E21" s="10" t="s">
        <v>152</v>
      </c>
      <c r="F21" s="9">
        <v>1.5112623663915601</v>
      </c>
      <c r="G21" s="10" t="s">
        <v>169</v>
      </c>
      <c r="H21" s="9">
        <v>1.56885687532235</v>
      </c>
      <c r="I21" s="10" t="s">
        <v>152</v>
      </c>
      <c r="J21" s="9">
        <v>1.5127910989356299</v>
      </c>
      <c r="K21" s="10" t="s">
        <v>152</v>
      </c>
      <c r="L21" s="9">
        <v>1.3491038155802899</v>
      </c>
      <c r="M21" s="10" t="s">
        <v>152</v>
      </c>
      <c r="N21" s="9">
        <v>1.88700592544219</v>
      </c>
      <c r="O21" s="10" t="s">
        <v>169</v>
      </c>
      <c r="P21" s="9">
        <v>0.83579175704989195</v>
      </c>
      <c r="Q21" s="10" t="s">
        <v>152</v>
      </c>
      <c r="R21" s="9">
        <v>1.69632411511688</v>
      </c>
      <c r="S21" s="10" t="s">
        <v>169</v>
      </c>
    </row>
    <row r="22" spans="1:19" x14ac:dyDescent="0.2">
      <c r="A22" s="12" t="s">
        <v>182</v>
      </c>
      <c r="B22" s="9">
        <v>0.69940095577842099</v>
      </c>
      <c r="C22" s="10" t="s">
        <v>152</v>
      </c>
      <c r="D22" s="9">
        <v>2.1970342944025201</v>
      </c>
      <c r="E22" s="10" t="s">
        <v>152</v>
      </c>
      <c r="F22" s="9">
        <v>1.5671268175098001</v>
      </c>
      <c r="G22" s="10" t="s">
        <v>169</v>
      </c>
      <c r="H22" s="9">
        <v>1.63780915136438</v>
      </c>
      <c r="I22" s="10" t="s">
        <v>152</v>
      </c>
      <c r="J22" s="9">
        <v>1.44343140433402</v>
      </c>
      <c r="K22" s="10" t="s">
        <v>152</v>
      </c>
      <c r="L22" s="9">
        <v>1.32631200116093</v>
      </c>
      <c r="M22" s="10" t="s">
        <v>152</v>
      </c>
      <c r="N22" s="9">
        <v>1.94732871296591</v>
      </c>
      <c r="O22" s="10" t="s">
        <v>169</v>
      </c>
      <c r="P22" s="9">
        <v>0.86704522107530202</v>
      </c>
      <c r="Q22" s="10" t="s">
        <v>152</v>
      </c>
      <c r="R22" s="9">
        <v>1.7469618128011</v>
      </c>
      <c r="S22" s="10" t="s">
        <v>169</v>
      </c>
    </row>
    <row r="23" spans="1:19" x14ac:dyDescent="0.2">
      <c r="A23" s="12" t="s">
        <v>184</v>
      </c>
      <c r="B23" s="9">
        <v>0.67958838004538002</v>
      </c>
      <c r="C23" s="10" t="s">
        <v>152</v>
      </c>
      <c r="D23" s="9">
        <v>2.2529090169491499</v>
      </c>
      <c r="E23" s="10" t="s">
        <v>152</v>
      </c>
      <c r="F23" s="9">
        <v>1.52625442176871</v>
      </c>
      <c r="G23" s="10" t="s">
        <v>169</v>
      </c>
      <c r="H23" s="9">
        <v>1.66954378114284</v>
      </c>
      <c r="I23" s="10" t="s">
        <v>152</v>
      </c>
      <c r="J23" s="9">
        <v>1.47326179109102</v>
      </c>
      <c r="K23" s="10" t="s">
        <v>152</v>
      </c>
      <c r="L23" s="9">
        <v>1.3125204404744999</v>
      </c>
      <c r="M23" s="10" t="s">
        <v>152</v>
      </c>
      <c r="N23" s="9">
        <v>1.9229005996942401</v>
      </c>
      <c r="O23" s="10" t="s">
        <v>169</v>
      </c>
      <c r="P23" s="9">
        <v>0.83185903888853197</v>
      </c>
      <c r="Q23" s="10" t="s">
        <v>152</v>
      </c>
      <c r="R23" s="9">
        <v>1.7670018101833</v>
      </c>
      <c r="S23" s="10" t="s">
        <v>169</v>
      </c>
    </row>
    <row r="24" spans="1:19" x14ac:dyDescent="0.2">
      <c r="A24" s="12" t="s">
        <v>185</v>
      </c>
      <c r="B24" s="9">
        <v>0.69477777094731696</v>
      </c>
      <c r="C24" s="10" t="s">
        <v>152</v>
      </c>
      <c r="D24" s="9">
        <v>2.1901772868491798</v>
      </c>
      <c r="E24" s="10" t="s">
        <v>152</v>
      </c>
      <c r="F24" s="9">
        <v>1.4668447763864001</v>
      </c>
      <c r="G24" s="10" t="s">
        <v>169</v>
      </c>
      <c r="H24" s="9">
        <v>1.6245205131071601</v>
      </c>
      <c r="I24" s="10" t="s">
        <v>152</v>
      </c>
      <c r="J24" s="9">
        <v>1.3191486436320099</v>
      </c>
      <c r="K24" s="10" t="s">
        <v>152</v>
      </c>
      <c r="L24" s="9">
        <v>1.2353350431336001</v>
      </c>
      <c r="M24" s="10" t="s">
        <v>152</v>
      </c>
      <c r="N24" s="9">
        <v>1.72221876379053</v>
      </c>
      <c r="O24" s="10" t="s">
        <v>169</v>
      </c>
      <c r="P24" s="9">
        <v>0.75502494126018205</v>
      </c>
      <c r="Q24" s="10" t="s">
        <v>152</v>
      </c>
      <c r="R24" s="9">
        <v>1.6791567209577301</v>
      </c>
      <c r="S24" s="10" t="s">
        <v>169</v>
      </c>
    </row>
    <row r="25" spans="1:19" x14ac:dyDescent="0.2">
      <c r="A25" s="12" t="s">
        <v>187</v>
      </c>
      <c r="B25" s="9">
        <v>0.66375032951583102</v>
      </c>
      <c r="C25" s="10" t="s">
        <v>152</v>
      </c>
      <c r="D25" s="9">
        <v>2.17704461807651</v>
      </c>
      <c r="E25" s="10" t="s">
        <v>152</v>
      </c>
      <c r="F25" s="9">
        <v>1.4944036113201</v>
      </c>
      <c r="G25" s="10" t="s">
        <v>169</v>
      </c>
      <c r="H25" s="9">
        <v>1.6434720485749501</v>
      </c>
      <c r="I25" s="10" t="s">
        <v>152</v>
      </c>
      <c r="J25" s="9">
        <v>1.3417117344566001</v>
      </c>
      <c r="K25" s="10" t="s">
        <v>152</v>
      </c>
      <c r="L25" s="9">
        <v>1.1585435420875401</v>
      </c>
      <c r="M25" s="10" t="s">
        <v>152</v>
      </c>
      <c r="N25" s="9">
        <v>1.7692054818679199</v>
      </c>
      <c r="O25" s="10" t="s">
        <v>169</v>
      </c>
      <c r="P25" s="9">
        <v>0.71051317350360998</v>
      </c>
      <c r="Q25" s="10" t="s">
        <v>152</v>
      </c>
      <c r="R25" s="9">
        <v>1.6861477808938199</v>
      </c>
      <c r="S25" s="10" t="s">
        <v>169</v>
      </c>
    </row>
    <row r="26" spans="1:19" x14ac:dyDescent="0.2">
      <c r="A26" s="12" t="s">
        <v>188</v>
      </c>
      <c r="B26" s="9">
        <v>0.66011452513966495</v>
      </c>
      <c r="C26" s="10" t="s">
        <v>152</v>
      </c>
      <c r="D26" s="9">
        <v>2.1097004062166702</v>
      </c>
      <c r="E26" s="10" t="s">
        <v>152</v>
      </c>
      <c r="F26" s="9">
        <v>1.56581010978405</v>
      </c>
      <c r="G26" s="10" t="s">
        <v>169</v>
      </c>
      <c r="H26" s="9">
        <v>1.70540297388283</v>
      </c>
      <c r="I26" s="10" t="s">
        <v>152</v>
      </c>
      <c r="J26" s="9">
        <v>1.2731811847474299</v>
      </c>
      <c r="K26" s="10" t="s">
        <v>152</v>
      </c>
      <c r="L26" s="9">
        <v>1.13309967713157</v>
      </c>
      <c r="M26" s="10" t="s">
        <v>152</v>
      </c>
      <c r="N26" s="9">
        <v>1.6803628367450301</v>
      </c>
      <c r="O26" s="10" t="s">
        <v>169</v>
      </c>
      <c r="P26" s="9">
        <v>0.72286751624732204</v>
      </c>
      <c r="Q26" s="10" t="s">
        <v>152</v>
      </c>
      <c r="R26" s="9">
        <v>1.6564686600046199</v>
      </c>
      <c r="S26" s="10" t="s">
        <v>169</v>
      </c>
    </row>
    <row r="27" spans="1:19" x14ac:dyDescent="0.2">
      <c r="A27" s="12" t="s">
        <v>189</v>
      </c>
      <c r="B27" s="9">
        <v>0.51936150726154695</v>
      </c>
      <c r="C27" s="10" t="s">
        <v>152</v>
      </c>
      <c r="D27" s="9">
        <v>1.70421463651191</v>
      </c>
      <c r="E27" s="10" t="s">
        <v>152</v>
      </c>
      <c r="F27" s="9">
        <v>1.37816372626824</v>
      </c>
      <c r="G27" s="10" t="s">
        <v>152</v>
      </c>
      <c r="H27" s="9">
        <v>1.2439942001762401</v>
      </c>
      <c r="I27" s="10" t="s">
        <v>152</v>
      </c>
      <c r="J27" s="9">
        <v>0.993149118720841</v>
      </c>
      <c r="K27" s="10" t="s">
        <v>152</v>
      </c>
      <c r="L27" s="9">
        <v>0.873816847609164</v>
      </c>
      <c r="M27" s="10" t="s">
        <v>152</v>
      </c>
      <c r="N27" s="9">
        <v>1.22399597944436</v>
      </c>
      <c r="O27" s="10" t="s">
        <v>169</v>
      </c>
      <c r="P27" s="9">
        <v>0.58387318802794896</v>
      </c>
      <c r="Q27" s="10" t="s">
        <v>152</v>
      </c>
      <c r="R27" s="9">
        <v>1.2783358968170599</v>
      </c>
      <c r="S27" s="10" t="s">
        <v>169</v>
      </c>
    </row>
    <row r="28" spans="1:19" x14ac:dyDescent="0.2">
      <c r="A28" s="12" t="s">
        <v>190</v>
      </c>
      <c r="B28" s="9">
        <v>0.66103835902861796</v>
      </c>
      <c r="C28" s="10" t="s">
        <v>152</v>
      </c>
      <c r="D28" s="9">
        <v>1.7906928672353299</v>
      </c>
      <c r="E28" s="10" t="s">
        <v>152</v>
      </c>
      <c r="F28" s="9">
        <v>1.8331290117388499</v>
      </c>
      <c r="G28" s="10" t="s">
        <v>152</v>
      </c>
      <c r="H28" s="9">
        <v>1.6455136229564999</v>
      </c>
      <c r="I28" s="10" t="s">
        <v>152</v>
      </c>
      <c r="J28" s="9">
        <v>1.2837731748543999</v>
      </c>
      <c r="K28" s="10" t="s">
        <v>152</v>
      </c>
      <c r="L28" s="9">
        <v>1.0907271772156499</v>
      </c>
      <c r="M28" s="10" t="s">
        <v>152</v>
      </c>
      <c r="N28" s="9">
        <v>0.80616372759078603</v>
      </c>
      <c r="O28" s="10" t="s">
        <v>169</v>
      </c>
      <c r="P28" s="9">
        <v>0.63828311210154098</v>
      </c>
      <c r="Q28" s="10" t="s">
        <v>152</v>
      </c>
      <c r="R28" s="9">
        <v>1.3179701539728199</v>
      </c>
      <c r="S28" s="10" t="s">
        <v>169</v>
      </c>
    </row>
    <row r="29" spans="1:19" x14ac:dyDescent="0.2">
      <c r="A29" s="12" t="s">
        <v>191</v>
      </c>
      <c r="B29" s="9">
        <v>0.66108585634292305</v>
      </c>
      <c r="C29" s="10" t="s">
        <v>152</v>
      </c>
      <c r="D29" s="9">
        <v>1.7096100125467899</v>
      </c>
      <c r="E29" s="10" t="s">
        <v>152</v>
      </c>
      <c r="F29" s="9">
        <v>1.5659171028736201</v>
      </c>
      <c r="G29" s="10" t="s">
        <v>152</v>
      </c>
      <c r="H29" s="9">
        <v>1.50759936942871</v>
      </c>
      <c r="I29" s="10" t="s">
        <v>152</v>
      </c>
      <c r="J29" s="9">
        <v>1.2712356018741899</v>
      </c>
      <c r="K29" s="10" t="s">
        <v>152</v>
      </c>
      <c r="L29" s="9">
        <v>0.97431063664596296</v>
      </c>
      <c r="M29" s="10" t="s">
        <v>152</v>
      </c>
      <c r="N29" s="9">
        <v>1.04776740309295</v>
      </c>
      <c r="O29" s="10" t="s">
        <v>169</v>
      </c>
      <c r="P29" s="9">
        <v>0.59156353702781095</v>
      </c>
      <c r="Q29" s="10" t="s">
        <v>152</v>
      </c>
      <c r="R29" s="9">
        <v>1.30902312373399</v>
      </c>
      <c r="S29" s="10" t="s">
        <v>169</v>
      </c>
    </row>
    <row r="30" spans="1:19" x14ac:dyDescent="0.2">
      <c r="A30" s="12" t="s">
        <v>192</v>
      </c>
      <c r="B30" s="9">
        <v>0.70744408053021002</v>
      </c>
      <c r="C30" s="10" t="s">
        <v>152</v>
      </c>
      <c r="D30" s="9">
        <v>2.0102058069378601</v>
      </c>
      <c r="E30" s="10" t="s">
        <v>152</v>
      </c>
      <c r="F30" s="9">
        <v>1.7734018145792101</v>
      </c>
      <c r="G30" s="10" t="s">
        <v>152</v>
      </c>
      <c r="H30" s="9">
        <v>1.6230711849069299</v>
      </c>
      <c r="I30" s="10" t="s">
        <v>152</v>
      </c>
      <c r="J30" s="9">
        <v>1.39159857415681</v>
      </c>
      <c r="K30" s="10" t="s">
        <v>152</v>
      </c>
      <c r="L30" s="9">
        <v>1.0094672607942401</v>
      </c>
      <c r="M30" s="10" t="s">
        <v>152</v>
      </c>
      <c r="N30" s="9">
        <v>1.3411034074222601</v>
      </c>
      <c r="O30" s="10" t="s">
        <v>169</v>
      </c>
      <c r="P30" s="9">
        <v>0.607249412169798</v>
      </c>
      <c r="Q30" s="10" t="s">
        <v>152</v>
      </c>
      <c r="R30" s="9">
        <v>1.5133730930581799</v>
      </c>
      <c r="S30" s="10" t="s">
        <v>169</v>
      </c>
    </row>
    <row r="31" spans="1:19" x14ac:dyDescent="0.2">
      <c r="A31" s="12" t="s">
        <v>193</v>
      </c>
      <c r="B31" s="9">
        <v>0.62385090830729495</v>
      </c>
      <c r="C31" s="10" t="s">
        <v>152</v>
      </c>
      <c r="D31" s="9">
        <v>1.96620628917981</v>
      </c>
      <c r="E31" s="10" t="s">
        <v>320</v>
      </c>
      <c r="F31" s="9">
        <v>1.5045670857767599</v>
      </c>
      <c r="G31" s="10" t="s">
        <v>169</v>
      </c>
      <c r="H31" s="9">
        <v>1.59746281501516</v>
      </c>
      <c r="I31" s="10" t="s">
        <v>152</v>
      </c>
      <c r="J31" s="9">
        <v>1.40562104773358</v>
      </c>
      <c r="K31" s="10" t="s">
        <v>152</v>
      </c>
      <c r="L31" s="9">
        <v>0.98434315298990405</v>
      </c>
      <c r="M31" s="10" t="s">
        <v>152</v>
      </c>
      <c r="N31" s="9">
        <v>1.3210712301335701</v>
      </c>
      <c r="O31" s="10" t="s">
        <v>169</v>
      </c>
      <c r="P31" s="9">
        <v>0.63399542885125104</v>
      </c>
      <c r="Q31" s="10" t="s">
        <v>152</v>
      </c>
      <c r="R31" s="9">
        <v>1.4892699650560499</v>
      </c>
      <c r="S31" s="10" t="s">
        <v>424</v>
      </c>
    </row>
    <row r="32" spans="1:19" x14ac:dyDescent="0.2">
      <c r="A32" s="15" t="s">
        <v>195</v>
      </c>
      <c r="B32" s="13">
        <v>0.54838395837071596</v>
      </c>
      <c r="C32" s="14" t="s">
        <v>152</v>
      </c>
      <c r="D32" s="13">
        <v>1.94587624515362</v>
      </c>
      <c r="E32" s="14" t="s">
        <v>152</v>
      </c>
      <c r="F32" s="13">
        <v>1.42377994778546</v>
      </c>
      <c r="G32" s="14" t="s">
        <v>169</v>
      </c>
      <c r="H32" s="13">
        <v>1.5327612973753999</v>
      </c>
      <c r="I32" s="14" t="s">
        <v>152</v>
      </c>
      <c r="J32" s="13">
        <v>1.36159063324709</v>
      </c>
      <c r="K32" s="14" t="s">
        <v>152</v>
      </c>
      <c r="L32" s="13">
        <v>0.92206042057047699</v>
      </c>
      <c r="M32" s="14" t="s">
        <v>152</v>
      </c>
      <c r="N32" s="13">
        <v>1.24688457973017</v>
      </c>
      <c r="O32" s="14" t="s">
        <v>169</v>
      </c>
      <c r="P32" s="13">
        <v>0.56464628856663401</v>
      </c>
      <c r="Q32" s="14" t="s">
        <v>152</v>
      </c>
      <c r="R32" s="13">
        <v>1.4306341598619801</v>
      </c>
      <c r="S32" s="14" t="s">
        <v>169</v>
      </c>
    </row>
    <row r="34" spans="1:2" x14ac:dyDescent="0.2">
      <c r="A34" s="16" t="s">
        <v>196</v>
      </c>
      <c r="B34" s="16" t="s">
        <v>211</v>
      </c>
    </row>
    <row r="37" spans="1:2" x14ac:dyDescent="0.2">
      <c r="B37" s="16" t="s">
        <v>336</v>
      </c>
    </row>
    <row r="38" spans="1:2" x14ac:dyDescent="0.2">
      <c r="B38" s="16" t="s">
        <v>203</v>
      </c>
    </row>
    <row r="39" spans="1:2" x14ac:dyDescent="0.2">
      <c r="B39" s="16" t="s">
        <v>325</v>
      </c>
    </row>
    <row r="42" spans="1:2" x14ac:dyDescent="0.2">
      <c r="A42" s="17" t="str">
        <f>HYPERLINK("#'GAMING 8'!A2", "&lt;&lt;&lt; Previous table")</f>
        <v>&lt;&lt;&lt; Previous table</v>
      </c>
    </row>
    <row r="43" spans="1:2" x14ac:dyDescent="0.2">
      <c r="A43" s="17" t="str">
        <f>HYPERLINK("#'GAMING 10'!A2",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HYPERLINK("#'INDEX'!B105", "Link to index")</f>
        <v>Link to index</v>
      </c>
    </row>
    <row r="2" spans="1:19" ht="15.75" customHeight="1" x14ac:dyDescent="0.2">
      <c r="A2" s="27" t="s">
        <v>434</v>
      </c>
      <c r="B2" s="28"/>
      <c r="C2" s="28"/>
      <c r="D2" s="28"/>
      <c r="E2" s="28"/>
      <c r="F2" s="28"/>
      <c r="G2" s="28"/>
      <c r="H2" s="28"/>
      <c r="I2" s="28"/>
      <c r="J2" s="28"/>
      <c r="K2" s="28"/>
      <c r="L2" s="28"/>
      <c r="M2" s="28"/>
      <c r="N2" s="28"/>
      <c r="O2" s="28"/>
      <c r="P2" s="28"/>
      <c r="Q2" s="28"/>
      <c r="R2" s="28"/>
      <c r="S2" s="28"/>
    </row>
    <row r="3" spans="1:19" ht="15.75" customHeight="1" x14ac:dyDescent="0.2">
      <c r="A3" s="27" t="s">
        <v>116</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18">
        <v>90.799776952735897</v>
      </c>
      <c r="C7" s="10" t="s">
        <v>152</v>
      </c>
      <c r="D7" s="18">
        <v>87.4255224028757</v>
      </c>
      <c r="E7" s="10" t="s">
        <v>152</v>
      </c>
      <c r="F7" s="18">
        <v>73.493336438436998</v>
      </c>
      <c r="G7" s="10" t="s">
        <v>152</v>
      </c>
      <c r="H7" s="18">
        <v>87.462407877010904</v>
      </c>
      <c r="I7" s="10" t="s">
        <v>152</v>
      </c>
      <c r="J7" s="18">
        <v>86.021886306861504</v>
      </c>
      <c r="K7" s="10" t="s">
        <v>152</v>
      </c>
      <c r="L7" s="18">
        <v>86.415193627594405</v>
      </c>
      <c r="M7" s="10" t="s">
        <v>152</v>
      </c>
      <c r="N7" s="18">
        <v>87.676650980806798</v>
      </c>
      <c r="O7" s="10" t="s">
        <v>169</v>
      </c>
      <c r="P7" s="18">
        <v>75.520427948888596</v>
      </c>
      <c r="Q7" s="10" t="s">
        <v>152</v>
      </c>
      <c r="R7" s="18">
        <v>86.717140532019201</v>
      </c>
      <c r="S7" s="10" t="s">
        <v>169</v>
      </c>
    </row>
    <row r="8" spans="1:19" x14ac:dyDescent="0.2">
      <c r="A8" s="12" t="s">
        <v>164</v>
      </c>
      <c r="B8" s="18">
        <v>89.791650120456396</v>
      </c>
      <c r="C8" s="10" t="s">
        <v>152</v>
      </c>
      <c r="D8" s="18">
        <v>88.114554702019106</v>
      </c>
      <c r="E8" s="10" t="s">
        <v>152</v>
      </c>
      <c r="F8" s="18">
        <v>73.817457761119698</v>
      </c>
      <c r="G8" s="10" t="s">
        <v>152</v>
      </c>
      <c r="H8" s="18">
        <v>88.599740453551405</v>
      </c>
      <c r="I8" s="10" t="s">
        <v>152</v>
      </c>
      <c r="J8" s="18">
        <v>86.793418542472807</v>
      </c>
      <c r="K8" s="10" t="s">
        <v>152</v>
      </c>
      <c r="L8" s="18">
        <v>87.421226879016999</v>
      </c>
      <c r="M8" s="10" t="s">
        <v>152</v>
      </c>
      <c r="N8" s="18">
        <v>87.570247997317395</v>
      </c>
      <c r="O8" s="10" t="s">
        <v>169</v>
      </c>
      <c r="P8" s="18">
        <v>74.865128697936896</v>
      </c>
      <c r="Q8" s="10" t="s">
        <v>152</v>
      </c>
      <c r="R8" s="18">
        <v>87.190449616865195</v>
      </c>
      <c r="S8" s="10" t="s">
        <v>169</v>
      </c>
    </row>
    <row r="9" spans="1:19" x14ac:dyDescent="0.2">
      <c r="A9" s="12" t="s">
        <v>165</v>
      </c>
      <c r="B9" s="18">
        <v>90.385014439122202</v>
      </c>
      <c r="C9" s="10" t="s">
        <v>152</v>
      </c>
      <c r="D9" s="18">
        <v>87.661532315062004</v>
      </c>
      <c r="E9" s="10" t="s">
        <v>169</v>
      </c>
      <c r="F9" s="18">
        <v>62.191182640964001</v>
      </c>
      <c r="G9" s="10" t="s">
        <v>169</v>
      </c>
      <c r="H9" s="18">
        <v>88.885973430390607</v>
      </c>
      <c r="I9" s="10" t="s">
        <v>152</v>
      </c>
      <c r="J9" s="18">
        <v>88.997488284578296</v>
      </c>
      <c r="K9" s="10" t="s">
        <v>152</v>
      </c>
      <c r="L9" s="18">
        <v>89.277291490602707</v>
      </c>
      <c r="M9" s="10" t="s">
        <v>152</v>
      </c>
      <c r="N9" s="18">
        <v>87.370782450965095</v>
      </c>
      <c r="O9" s="10" t="s">
        <v>169</v>
      </c>
      <c r="P9" s="18">
        <v>74.469588976003806</v>
      </c>
      <c r="Q9" s="10" t="s">
        <v>152</v>
      </c>
      <c r="R9" s="18">
        <v>86.955074387984695</v>
      </c>
      <c r="S9" s="10" t="s">
        <v>169</v>
      </c>
    </row>
    <row r="10" spans="1:19" x14ac:dyDescent="0.2">
      <c r="A10" s="12" t="s">
        <v>166</v>
      </c>
      <c r="B10" s="18">
        <v>90.765106207465493</v>
      </c>
      <c r="C10" s="10" t="s">
        <v>152</v>
      </c>
      <c r="D10" s="18">
        <v>87.662770925812197</v>
      </c>
      <c r="E10" s="10" t="s">
        <v>330</v>
      </c>
      <c r="F10" s="18">
        <v>58.6077996765111</v>
      </c>
      <c r="G10" s="10" t="s">
        <v>169</v>
      </c>
      <c r="H10" s="18">
        <v>89.083006079992501</v>
      </c>
      <c r="I10" s="10" t="s">
        <v>152</v>
      </c>
      <c r="J10" s="18">
        <v>89.450748701232598</v>
      </c>
      <c r="K10" s="10" t="s">
        <v>152</v>
      </c>
      <c r="L10" s="18">
        <v>90.379721589209296</v>
      </c>
      <c r="M10" s="10" t="s">
        <v>152</v>
      </c>
      <c r="N10" s="18">
        <v>86.364150331865801</v>
      </c>
      <c r="O10" s="10" t="s">
        <v>169</v>
      </c>
      <c r="P10" s="18">
        <v>72.449671344397004</v>
      </c>
      <c r="Q10" s="10" t="s">
        <v>152</v>
      </c>
      <c r="R10" s="18">
        <v>86.613605253808998</v>
      </c>
      <c r="S10" s="10" t="s">
        <v>429</v>
      </c>
    </row>
    <row r="11" spans="1:19" x14ac:dyDescent="0.2">
      <c r="A11" s="12" t="s">
        <v>170</v>
      </c>
      <c r="B11" s="18">
        <v>90.340837531486102</v>
      </c>
      <c r="C11" s="10" t="s">
        <v>152</v>
      </c>
      <c r="D11" s="18">
        <v>87.904868139008798</v>
      </c>
      <c r="E11" s="10" t="s">
        <v>330</v>
      </c>
      <c r="F11" s="18">
        <v>57.525089867172397</v>
      </c>
      <c r="G11" s="10" t="s">
        <v>169</v>
      </c>
      <c r="H11" s="18">
        <v>89.492011940024895</v>
      </c>
      <c r="I11" s="10" t="s">
        <v>152</v>
      </c>
      <c r="J11" s="18">
        <v>89.585575044660104</v>
      </c>
      <c r="K11" s="10" t="s">
        <v>152</v>
      </c>
      <c r="L11" s="18">
        <v>91.108579041475295</v>
      </c>
      <c r="M11" s="10" t="s">
        <v>152</v>
      </c>
      <c r="N11" s="18">
        <v>85.602492058234603</v>
      </c>
      <c r="O11" s="10" t="s">
        <v>169</v>
      </c>
      <c r="P11" s="18">
        <v>72.759910246821207</v>
      </c>
      <c r="Q11" s="10" t="s">
        <v>152</v>
      </c>
      <c r="R11" s="18">
        <v>86.599456792126503</v>
      </c>
      <c r="S11" s="10" t="s">
        <v>429</v>
      </c>
    </row>
    <row r="12" spans="1:19" x14ac:dyDescent="0.2">
      <c r="A12" s="12" t="s">
        <v>171</v>
      </c>
      <c r="B12" s="18">
        <v>89.821974247542897</v>
      </c>
      <c r="C12" s="10" t="s">
        <v>152</v>
      </c>
      <c r="D12" s="18">
        <v>87.510163091809702</v>
      </c>
      <c r="E12" s="10" t="s">
        <v>330</v>
      </c>
      <c r="F12" s="18">
        <v>60.484821340068798</v>
      </c>
      <c r="G12" s="10" t="s">
        <v>169</v>
      </c>
      <c r="H12" s="18">
        <v>89.526605576272303</v>
      </c>
      <c r="I12" s="10" t="s">
        <v>152</v>
      </c>
      <c r="J12" s="18">
        <v>89.299098691363895</v>
      </c>
      <c r="K12" s="10" t="s">
        <v>152</v>
      </c>
      <c r="L12" s="18">
        <v>90.692188086429695</v>
      </c>
      <c r="M12" s="10" t="s">
        <v>152</v>
      </c>
      <c r="N12" s="18">
        <v>85.434694069435494</v>
      </c>
      <c r="O12" s="10" t="s">
        <v>169</v>
      </c>
      <c r="P12" s="18">
        <v>71.364055135344202</v>
      </c>
      <c r="Q12" s="10" t="s">
        <v>152</v>
      </c>
      <c r="R12" s="18">
        <v>86.352614976911099</v>
      </c>
      <c r="S12" s="10" t="s">
        <v>429</v>
      </c>
    </row>
    <row r="13" spans="1:19" x14ac:dyDescent="0.2">
      <c r="A13" s="12" t="s">
        <v>172</v>
      </c>
      <c r="B13" s="18">
        <v>89.482866723005202</v>
      </c>
      <c r="C13" s="10" t="s">
        <v>152</v>
      </c>
      <c r="D13" s="18">
        <v>88.052559271394003</v>
      </c>
      <c r="E13" s="10" t="s">
        <v>330</v>
      </c>
      <c r="F13" s="18">
        <v>58.295559640104699</v>
      </c>
      <c r="G13" s="10" t="s">
        <v>169</v>
      </c>
      <c r="H13" s="18">
        <v>89.800713592015498</v>
      </c>
      <c r="I13" s="10" t="s">
        <v>152</v>
      </c>
      <c r="J13" s="18">
        <v>90.085967035799399</v>
      </c>
      <c r="K13" s="10" t="s">
        <v>152</v>
      </c>
      <c r="L13" s="18">
        <v>82.868347195345507</v>
      </c>
      <c r="M13" s="10" t="s">
        <v>152</v>
      </c>
      <c r="N13" s="18">
        <v>85.896720576477804</v>
      </c>
      <c r="O13" s="10" t="s">
        <v>169</v>
      </c>
      <c r="P13" s="18">
        <v>71.375790570168306</v>
      </c>
      <c r="Q13" s="10" t="s">
        <v>152</v>
      </c>
      <c r="R13" s="18">
        <v>86.517181602706799</v>
      </c>
      <c r="S13" s="10" t="s">
        <v>429</v>
      </c>
    </row>
    <row r="14" spans="1:19" x14ac:dyDescent="0.2">
      <c r="A14" s="12" t="s">
        <v>173</v>
      </c>
      <c r="B14" s="18">
        <v>88.967789399609799</v>
      </c>
      <c r="C14" s="10" t="s">
        <v>152</v>
      </c>
      <c r="D14" s="18">
        <v>88.198961395159301</v>
      </c>
      <c r="E14" s="10" t="s">
        <v>330</v>
      </c>
      <c r="F14" s="18">
        <v>49.001460825498</v>
      </c>
      <c r="G14" s="10" t="s">
        <v>169</v>
      </c>
      <c r="H14" s="18">
        <v>88.683198037782702</v>
      </c>
      <c r="I14" s="10" t="s">
        <v>152</v>
      </c>
      <c r="J14" s="18">
        <v>89.965868292581305</v>
      </c>
      <c r="K14" s="10" t="s">
        <v>152</v>
      </c>
      <c r="L14" s="18">
        <v>80.800947665247605</v>
      </c>
      <c r="M14" s="10" t="s">
        <v>152</v>
      </c>
      <c r="N14" s="18">
        <v>85.431255259276597</v>
      </c>
      <c r="O14" s="10" t="s">
        <v>169</v>
      </c>
      <c r="P14" s="18">
        <v>73.411676106811896</v>
      </c>
      <c r="Q14" s="10" t="s">
        <v>152</v>
      </c>
      <c r="R14" s="18">
        <v>85.8939606611508</v>
      </c>
      <c r="S14" s="10" t="s">
        <v>429</v>
      </c>
    </row>
    <row r="15" spans="1:19" x14ac:dyDescent="0.2">
      <c r="A15" s="12" t="s">
        <v>174</v>
      </c>
      <c r="B15" s="18">
        <v>88.734566002763898</v>
      </c>
      <c r="C15" s="10" t="s">
        <v>152</v>
      </c>
      <c r="D15" s="18">
        <v>87.686653228710298</v>
      </c>
      <c r="E15" s="10" t="s">
        <v>152</v>
      </c>
      <c r="F15" s="18">
        <v>47.207030166363403</v>
      </c>
      <c r="G15" s="10" t="s">
        <v>169</v>
      </c>
      <c r="H15" s="18">
        <v>89.287985266986297</v>
      </c>
      <c r="I15" s="10" t="s">
        <v>152</v>
      </c>
      <c r="J15" s="18">
        <v>90.818928335266904</v>
      </c>
      <c r="K15" s="10" t="s">
        <v>152</v>
      </c>
      <c r="L15" s="18">
        <v>78.346379811528095</v>
      </c>
      <c r="M15" s="10" t="s">
        <v>152</v>
      </c>
      <c r="N15" s="18">
        <v>85.710610910137305</v>
      </c>
      <c r="O15" s="10" t="s">
        <v>169</v>
      </c>
      <c r="P15" s="18">
        <v>74.131949951948698</v>
      </c>
      <c r="Q15" s="10" t="s">
        <v>152</v>
      </c>
      <c r="R15" s="18">
        <v>85.665894622581206</v>
      </c>
      <c r="S15" s="10" t="s">
        <v>169</v>
      </c>
    </row>
    <row r="16" spans="1:19" x14ac:dyDescent="0.2">
      <c r="A16" s="12" t="s">
        <v>176</v>
      </c>
      <c r="B16" s="18">
        <v>88.516801425749705</v>
      </c>
      <c r="C16" s="10" t="s">
        <v>152</v>
      </c>
      <c r="D16" s="18">
        <v>87.334746406271904</v>
      </c>
      <c r="E16" s="10" t="s">
        <v>152</v>
      </c>
      <c r="F16" s="18">
        <v>43.948130579418901</v>
      </c>
      <c r="G16" s="10" t="s">
        <v>169</v>
      </c>
      <c r="H16" s="18">
        <v>88.964270048144101</v>
      </c>
      <c r="I16" s="10" t="s">
        <v>152</v>
      </c>
      <c r="J16" s="18">
        <v>89.316358427592604</v>
      </c>
      <c r="K16" s="10" t="s">
        <v>152</v>
      </c>
      <c r="L16" s="18">
        <v>74.423215846345798</v>
      </c>
      <c r="M16" s="10" t="s">
        <v>152</v>
      </c>
      <c r="N16" s="18">
        <v>85.608291910884702</v>
      </c>
      <c r="O16" s="10" t="s">
        <v>169</v>
      </c>
      <c r="P16" s="18">
        <v>75.316833490603798</v>
      </c>
      <c r="Q16" s="10" t="s">
        <v>152</v>
      </c>
      <c r="R16" s="18">
        <v>85.147326033703806</v>
      </c>
      <c r="S16" s="10" t="s">
        <v>169</v>
      </c>
    </row>
    <row r="17" spans="1:19" x14ac:dyDescent="0.2">
      <c r="A17" s="12" t="s">
        <v>177</v>
      </c>
      <c r="B17" s="18">
        <v>88.778281660233205</v>
      </c>
      <c r="C17" s="10" t="s">
        <v>152</v>
      </c>
      <c r="D17" s="18">
        <v>85.882746801594195</v>
      </c>
      <c r="E17" s="10" t="s">
        <v>169</v>
      </c>
      <c r="F17" s="18">
        <v>38.038709614836002</v>
      </c>
      <c r="G17" s="10" t="s">
        <v>169</v>
      </c>
      <c r="H17" s="18">
        <v>88.630216996189503</v>
      </c>
      <c r="I17" s="10" t="s">
        <v>152</v>
      </c>
      <c r="J17" s="18">
        <v>87.466603321085003</v>
      </c>
      <c r="K17" s="10" t="s">
        <v>152</v>
      </c>
      <c r="L17" s="18">
        <v>75.386449050275502</v>
      </c>
      <c r="M17" s="10" t="s">
        <v>152</v>
      </c>
      <c r="N17" s="18">
        <v>85.143927803239706</v>
      </c>
      <c r="O17" s="10" t="s">
        <v>169</v>
      </c>
      <c r="P17" s="18">
        <v>76.085086319582103</v>
      </c>
      <c r="Q17" s="10" t="s">
        <v>152</v>
      </c>
      <c r="R17" s="18">
        <v>84.063080427692896</v>
      </c>
      <c r="S17" s="10" t="s">
        <v>169</v>
      </c>
    </row>
    <row r="18" spans="1:19" x14ac:dyDescent="0.2">
      <c r="A18" s="12" t="s">
        <v>178</v>
      </c>
      <c r="B18" s="18">
        <v>89.684918935454306</v>
      </c>
      <c r="C18" s="10" t="s">
        <v>152</v>
      </c>
      <c r="D18" s="18">
        <v>87.012505733725405</v>
      </c>
      <c r="E18" s="10" t="s">
        <v>152</v>
      </c>
      <c r="F18" s="18">
        <v>33.399906247135398</v>
      </c>
      <c r="G18" s="10" t="s">
        <v>169</v>
      </c>
      <c r="H18" s="18">
        <v>88.955996808526606</v>
      </c>
      <c r="I18" s="10" t="s">
        <v>152</v>
      </c>
      <c r="J18" s="18">
        <v>88.140199386610206</v>
      </c>
      <c r="K18" s="10" t="s">
        <v>152</v>
      </c>
      <c r="L18" s="18">
        <v>73.971360138612894</v>
      </c>
      <c r="M18" s="10" t="s">
        <v>152</v>
      </c>
      <c r="N18" s="18">
        <v>85.502828156980001</v>
      </c>
      <c r="O18" s="10" t="s">
        <v>169</v>
      </c>
      <c r="P18" s="18">
        <v>74.024093645603301</v>
      </c>
      <c r="Q18" s="10" t="s">
        <v>152</v>
      </c>
      <c r="R18" s="18">
        <v>84.456347639352501</v>
      </c>
      <c r="S18" s="10" t="s">
        <v>169</v>
      </c>
    </row>
    <row r="19" spans="1:19" x14ac:dyDescent="0.2">
      <c r="A19" s="12" t="s">
        <v>179</v>
      </c>
      <c r="B19" s="18">
        <v>89.960465031583496</v>
      </c>
      <c r="C19" s="10" t="s">
        <v>152</v>
      </c>
      <c r="D19" s="18">
        <v>86.689271962197296</v>
      </c>
      <c r="E19" s="10" t="s">
        <v>152</v>
      </c>
      <c r="F19" s="18">
        <v>28.988374436486001</v>
      </c>
      <c r="G19" s="10" t="s">
        <v>169</v>
      </c>
      <c r="H19" s="18">
        <v>89.179982510419094</v>
      </c>
      <c r="I19" s="10" t="s">
        <v>152</v>
      </c>
      <c r="J19" s="18">
        <v>88.061924240341</v>
      </c>
      <c r="K19" s="10" t="s">
        <v>152</v>
      </c>
      <c r="L19" s="18">
        <v>74.225550835103505</v>
      </c>
      <c r="M19" s="10" t="s">
        <v>152</v>
      </c>
      <c r="N19" s="18">
        <v>85.974536405163505</v>
      </c>
      <c r="O19" s="10" t="s">
        <v>169</v>
      </c>
      <c r="P19" s="18">
        <v>75.608475502309403</v>
      </c>
      <c r="Q19" s="10" t="s">
        <v>152</v>
      </c>
      <c r="R19" s="18">
        <v>84.151099656651596</v>
      </c>
      <c r="S19" s="10" t="s">
        <v>169</v>
      </c>
    </row>
    <row r="20" spans="1:19" x14ac:dyDescent="0.2">
      <c r="A20" s="12" t="s">
        <v>180</v>
      </c>
      <c r="B20" s="18">
        <v>90.091303205465096</v>
      </c>
      <c r="C20" s="10" t="s">
        <v>152</v>
      </c>
      <c r="D20" s="18">
        <v>86.680879021520994</v>
      </c>
      <c r="E20" s="10" t="s">
        <v>152</v>
      </c>
      <c r="F20" s="18">
        <v>25.516654057275201</v>
      </c>
      <c r="G20" s="10" t="s">
        <v>169</v>
      </c>
      <c r="H20" s="18">
        <v>89.381582032930496</v>
      </c>
      <c r="I20" s="10" t="s">
        <v>152</v>
      </c>
      <c r="J20" s="18">
        <v>90.3570347076122</v>
      </c>
      <c r="K20" s="10" t="s">
        <v>152</v>
      </c>
      <c r="L20" s="18">
        <v>87.143370014828704</v>
      </c>
      <c r="M20" s="10" t="s">
        <v>152</v>
      </c>
      <c r="N20" s="18">
        <v>85.519398433626804</v>
      </c>
      <c r="O20" s="10" t="s">
        <v>169</v>
      </c>
      <c r="P20" s="18">
        <v>74.506278392755505</v>
      </c>
      <c r="Q20" s="10" t="s">
        <v>152</v>
      </c>
      <c r="R20" s="18">
        <v>83.899527424371001</v>
      </c>
      <c r="S20" s="10" t="s">
        <v>169</v>
      </c>
    </row>
    <row r="21" spans="1:19" x14ac:dyDescent="0.2">
      <c r="A21" s="12" t="s">
        <v>181</v>
      </c>
      <c r="B21" s="18">
        <v>90.187796033945901</v>
      </c>
      <c r="C21" s="10" t="s">
        <v>152</v>
      </c>
      <c r="D21" s="18">
        <v>86.486401153820793</v>
      </c>
      <c r="E21" s="10" t="s">
        <v>152</v>
      </c>
      <c r="F21" s="18">
        <v>23.7743967341946</v>
      </c>
      <c r="G21" s="10" t="s">
        <v>169</v>
      </c>
      <c r="H21" s="18">
        <v>89.527220773654307</v>
      </c>
      <c r="I21" s="10" t="s">
        <v>152</v>
      </c>
      <c r="J21" s="18">
        <v>89.223406632459302</v>
      </c>
      <c r="K21" s="10" t="s">
        <v>152</v>
      </c>
      <c r="L21" s="18">
        <v>85.888047636551505</v>
      </c>
      <c r="M21" s="10" t="s">
        <v>152</v>
      </c>
      <c r="N21" s="18">
        <v>85.335963242512307</v>
      </c>
      <c r="O21" s="10" t="s">
        <v>169</v>
      </c>
      <c r="P21" s="18">
        <v>76.481848215390499</v>
      </c>
      <c r="Q21" s="10" t="s">
        <v>152</v>
      </c>
      <c r="R21" s="18">
        <v>83.396729857925095</v>
      </c>
      <c r="S21" s="10" t="s">
        <v>169</v>
      </c>
    </row>
    <row r="22" spans="1:19" x14ac:dyDescent="0.2">
      <c r="A22" s="12" t="s">
        <v>182</v>
      </c>
      <c r="B22" s="18">
        <v>90.289785810487899</v>
      </c>
      <c r="C22" s="10" t="s">
        <v>152</v>
      </c>
      <c r="D22" s="18">
        <v>87.089338430201707</v>
      </c>
      <c r="E22" s="10" t="s">
        <v>152</v>
      </c>
      <c r="F22" s="18">
        <v>20.636425812726301</v>
      </c>
      <c r="G22" s="10" t="s">
        <v>169</v>
      </c>
      <c r="H22" s="18">
        <v>90.363880969751094</v>
      </c>
      <c r="I22" s="10" t="s">
        <v>152</v>
      </c>
      <c r="J22" s="18">
        <v>89.3000220378309</v>
      </c>
      <c r="K22" s="10" t="s">
        <v>152</v>
      </c>
      <c r="L22" s="18">
        <v>85.497014214054801</v>
      </c>
      <c r="M22" s="10" t="s">
        <v>152</v>
      </c>
      <c r="N22" s="18">
        <v>86.052879205175998</v>
      </c>
      <c r="O22" s="10" t="s">
        <v>169</v>
      </c>
      <c r="P22" s="18">
        <v>77.594404370697802</v>
      </c>
      <c r="Q22" s="10" t="s">
        <v>152</v>
      </c>
      <c r="R22" s="18">
        <v>83.403478012533199</v>
      </c>
      <c r="S22" s="10" t="s">
        <v>169</v>
      </c>
    </row>
    <row r="23" spans="1:19" x14ac:dyDescent="0.2">
      <c r="A23" s="12" t="s">
        <v>184</v>
      </c>
      <c r="B23" s="18">
        <v>91.490698194709793</v>
      </c>
      <c r="C23" s="10" t="s">
        <v>152</v>
      </c>
      <c r="D23" s="18">
        <v>87.740303297315606</v>
      </c>
      <c r="E23" s="10" t="s">
        <v>152</v>
      </c>
      <c r="F23" s="18">
        <v>17.0073431141691</v>
      </c>
      <c r="G23" s="10" t="s">
        <v>169</v>
      </c>
      <c r="H23" s="18">
        <v>90.986791064219304</v>
      </c>
      <c r="I23" s="10" t="s">
        <v>152</v>
      </c>
      <c r="J23" s="18">
        <v>89.845828012047903</v>
      </c>
      <c r="K23" s="10" t="s">
        <v>152</v>
      </c>
      <c r="L23" s="18">
        <v>85.073620996304996</v>
      </c>
      <c r="M23" s="10" t="s">
        <v>152</v>
      </c>
      <c r="N23" s="18">
        <v>86.621640955424596</v>
      </c>
      <c r="O23" s="10" t="s">
        <v>169</v>
      </c>
      <c r="P23" s="18">
        <v>77.1591325987998</v>
      </c>
      <c r="Q23" s="10" t="s">
        <v>152</v>
      </c>
      <c r="R23" s="18">
        <v>83.114214973586996</v>
      </c>
      <c r="S23" s="10" t="s">
        <v>169</v>
      </c>
    </row>
    <row r="24" spans="1:19" x14ac:dyDescent="0.2">
      <c r="A24" s="12" t="s">
        <v>185</v>
      </c>
      <c r="B24" s="18">
        <v>92.751452581820601</v>
      </c>
      <c r="C24" s="10" t="s">
        <v>152</v>
      </c>
      <c r="D24" s="18">
        <v>88.160653021279899</v>
      </c>
      <c r="E24" s="10" t="s">
        <v>152</v>
      </c>
      <c r="F24" s="18">
        <v>13.2608261049254</v>
      </c>
      <c r="G24" s="10" t="s">
        <v>169</v>
      </c>
      <c r="H24" s="18">
        <v>91.131169238591397</v>
      </c>
      <c r="I24" s="10" t="s">
        <v>152</v>
      </c>
      <c r="J24" s="18">
        <v>89.054439029517397</v>
      </c>
      <c r="K24" s="10" t="s">
        <v>152</v>
      </c>
      <c r="L24" s="18">
        <v>85.725832962487999</v>
      </c>
      <c r="M24" s="10" t="s">
        <v>152</v>
      </c>
      <c r="N24" s="18">
        <v>85.639100429133293</v>
      </c>
      <c r="O24" s="10" t="s">
        <v>169</v>
      </c>
      <c r="P24" s="18">
        <v>75.444564086516706</v>
      </c>
      <c r="Q24" s="10" t="s">
        <v>152</v>
      </c>
      <c r="R24" s="18">
        <v>81.529929988620196</v>
      </c>
      <c r="S24" s="10" t="s">
        <v>169</v>
      </c>
    </row>
    <row r="25" spans="1:19" x14ac:dyDescent="0.2">
      <c r="A25" s="12" t="s">
        <v>187</v>
      </c>
      <c r="B25" s="18">
        <v>93.383140751973897</v>
      </c>
      <c r="C25" s="10" t="s">
        <v>152</v>
      </c>
      <c r="D25" s="18">
        <v>88.041168210445704</v>
      </c>
      <c r="E25" s="10" t="s">
        <v>152</v>
      </c>
      <c r="F25" s="18">
        <v>11.411764965848899</v>
      </c>
      <c r="G25" s="10" t="s">
        <v>169</v>
      </c>
      <c r="H25" s="18">
        <v>91.590446474506393</v>
      </c>
      <c r="I25" s="10" t="s">
        <v>152</v>
      </c>
      <c r="J25" s="18">
        <v>82.134435257226301</v>
      </c>
      <c r="K25" s="10" t="s">
        <v>152</v>
      </c>
      <c r="L25" s="18">
        <v>84.875361467352505</v>
      </c>
      <c r="M25" s="10" t="s">
        <v>152</v>
      </c>
      <c r="N25" s="18">
        <v>86.133728844558803</v>
      </c>
      <c r="O25" s="10" t="s">
        <v>169</v>
      </c>
      <c r="P25" s="18">
        <v>74.222465986472599</v>
      </c>
      <c r="Q25" s="10" t="s">
        <v>152</v>
      </c>
      <c r="R25" s="18">
        <v>80.254404696922094</v>
      </c>
      <c r="S25" s="10" t="s">
        <v>169</v>
      </c>
    </row>
    <row r="26" spans="1:19" x14ac:dyDescent="0.2">
      <c r="A26" s="12" t="s">
        <v>188</v>
      </c>
      <c r="B26" s="18">
        <v>93.325987970981899</v>
      </c>
      <c r="C26" s="10" t="s">
        <v>152</v>
      </c>
      <c r="D26" s="18">
        <v>88.327739302931903</v>
      </c>
      <c r="E26" s="10" t="s">
        <v>152</v>
      </c>
      <c r="F26" s="18">
        <v>10.8568632289528</v>
      </c>
      <c r="G26" s="10" t="s">
        <v>169</v>
      </c>
      <c r="H26" s="18">
        <v>92.353283891271303</v>
      </c>
      <c r="I26" s="10" t="s">
        <v>152</v>
      </c>
      <c r="J26" s="18">
        <v>80.474156542889801</v>
      </c>
      <c r="K26" s="10" t="s">
        <v>152</v>
      </c>
      <c r="L26" s="18">
        <v>86.247770390315097</v>
      </c>
      <c r="M26" s="10" t="s">
        <v>152</v>
      </c>
      <c r="N26" s="18">
        <v>86.479301395350703</v>
      </c>
      <c r="O26" s="10" t="s">
        <v>169</v>
      </c>
      <c r="P26" s="18">
        <v>75.620500167877296</v>
      </c>
      <c r="Q26" s="10" t="s">
        <v>152</v>
      </c>
      <c r="R26" s="18">
        <v>80.3374287325247</v>
      </c>
      <c r="S26" s="10" t="s">
        <v>169</v>
      </c>
    </row>
    <row r="27" spans="1:19" x14ac:dyDescent="0.2">
      <c r="A27" s="12" t="s">
        <v>189</v>
      </c>
      <c r="B27" s="18">
        <v>71.249488444224298</v>
      </c>
      <c r="C27" s="10" t="s">
        <v>152</v>
      </c>
      <c r="D27" s="18">
        <v>77.811975538452799</v>
      </c>
      <c r="E27" s="10" t="s">
        <v>152</v>
      </c>
      <c r="F27" s="18">
        <v>84.978929229129804</v>
      </c>
      <c r="G27" s="10" t="s">
        <v>152</v>
      </c>
      <c r="H27" s="18">
        <v>78.977100975125396</v>
      </c>
      <c r="I27" s="10" t="s">
        <v>152</v>
      </c>
      <c r="J27" s="18">
        <v>77.428682234520195</v>
      </c>
      <c r="K27" s="10" t="s">
        <v>152</v>
      </c>
      <c r="L27" s="18">
        <v>85.515634562174796</v>
      </c>
      <c r="M27" s="10" t="s">
        <v>152</v>
      </c>
      <c r="N27" s="18">
        <v>84.4255105079706</v>
      </c>
      <c r="O27" s="10" t="s">
        <v>169</v>
      </c>
      <c r="P27" s="18">
        <v>60.949144817485802</v>
      </c>
      <c r="Q27" s="10" t="s">
        <v>152</v>
      </c>
      <c r="R27" s="18">
        <v>78.441253920739101</v>
      </c>
      <c r="S27" s="10" t="s">
        <v>169</v>
      </c>
    </row>
    <row r="28" spans="1:19" x14ac:dyDescent="0.2">
      <c r="A28" s="12" t="s">
        <v>190</v>
      </c>
      <c r="B28" s="18">
        <v>72.045406373764294</v>
      </c>
      <c r="C28" s="10" t="s">
        <v>152</v>
      </c>
      <c r="D28" s="18">
        <v>75.398556609163606</v>
      </c>
      <c r="E28" s="10" t="s">
        <v>152</v>
      </c>
      <c r="F28" s="18">
        <v>83.850160641368404</v>
      </c>
      <c r="G28" s="10" t="s">
        <v>152</v>
      </c>
      <c r="H28" s="18">
        <v>80.9489899851514</v>
      </c>
      <c r="I28" s="10" t="s">
        <v>152</v>
      </c>
      <c r="J28" s="18">
        <v>77.891967867717995</v>
      </c>
      <c r="K28" s="10" t="s">
        <v>152</v>
      </c>
      <c r="L28" s="18">
        <v>74.892353438075205</v>
      </c>
      <c r="M28" s="10" t="s">
        <v>152</v>
      </c>
      <c r="N28" s="18">
        <v>78.465604806439998</v>
      </c>
      <c r="O28" s="10" t="s">
        <v>169</v>
      </c>
      <c r="P28" s="18">
        <v>56.236490642704702</v>
      </c>
      <c r="Q28" s="10" t="s">
        <v>152</v>
      </c>
      <c r="R28" s="18">
        <v>75.893928924100706</v>
      </c>
      <c r="S28" s="10" t="s">
        <v>169</v>
      </c>
    </row>
    <row r="29" spans="1:19" x14ac:dyDescent="0.2">
      <c r="A29" s="12" t="s">
        <v>191</v>
      </c>
      <c r="B29" s="18">
        <v>69.300276856917904</v>
      </c>
      <c r="C29" s="10" t="s">
        <v>152</v>
      </c>
      <c r="D29" s="18">
        <v>72.338447225685698</v>
      </c>
      <c r="E29" s="10" t="s">
        <v>152</v>
      </c>
      <c r="F29" s="18">
        <v>82.749966453593601</v>
      </c>
      <c r="G29" s="10" t="s">
        <v>152</v>
      </c>
      <c r="H29" s="18">
        <v>80.043948951304898</v>
      </c>
      <c r="I29" s="10" t="s">
        <v>152</v>
      </c>
      <c r="J29" s="18">
        <v>77.957033309489105</v>
      </c>
      <c r="K29" s="10" t="s">
        <v>152</v>
      </c>
      <c r="L29" s="18">
        <v>73.4057025407933</v>
      </c>
      <c r="M29" s="10" t="s">
        <v>152</v>
      </c>
      <c r="N29" s="18">
        <v>58.562401232655802</v>
      </c>
      <c r="O29" s="10" t="s">
        <v>169</v>
      </c>
      <c r="P29" s="18">
        <v>55.500621996558699</v>
      </c>
      <c r="Q29" s="10" t="s">
        <v>152</v>
      </c>
      <c r="R29" s="18">
        <v>69.997679799990195</v>
      </c>
      <c r="S29" s="10" t="s">
        <v>169</v>
      </c>
    </row>
    <row r="30" spans="1:19" x14ac:dyDescent="0.2">
      <c r="A30" s="12" t="s">
        <v>192</v>
      </c>
      <c r="B30" s="18">
        <v>72.055779240914902</v>
      </c>
      <c r="C30" s="10" t="s">
        <v>152</v>
      </c>
      <c r="D30" s="18">
        <v>78.018082462815499</v>
      </c>
      <c r="E30" s="10" t="s">
        <v>152</v>
      </c>
      <c r="F30" s="18">
        <v>84.254620329894706</v>
      </c>
      <c r="G30" s="10" t="s">
        <v>152</v>
      </c>
      <c r="H30" s="18">
        <v>78.314620516344107</v>
      </c>
      <c r="I30" s="10" t="s">
        <v>152</v>
      </c>
      <c r="J30" s="18">
        <v>72.816852485974593</v>
      </c>
      <c r="K30" s="10" t="s">
        <v>152</v>
      </c>
      <c r="L30" s="18">
        <v>74.086690665436706</v>
      </c>
      <c r="M30" s="10" t="s">
        <v>152</v>
      </c>
      <c r="N30" s="18">
        <v>65.030813235299902</v>
      </c>
      <c r="O30" s="10" t="s">
        <v>169</v>
      </c>
      <c r="P30" s="18">
        <v>55.8545641003371</v>
      </c>
      <c r="Q30" s="10" t="s">
        <v>152</v>
      </c>
      <c r="R30" s="18">
        <v>73.293699602009895</v>
      </c>
      <c r="S30" s="10" t="s">
        <v>169</v>
      </c>
    </row>
    <row r="31" spans="1:19" x14ac:dyDescent="0.2">
      <c r="A31" s="12" t="s">
        <v>193</v>
      </c>
      <c r="B31" s="18">
        <v>74.540460316737494</v>
      </c>
      <c r="C31" s="10" t="s">
        <v>152</v>
      </c>
      <c r="D31" s="18">
        <v>78.677680737986705</v>
      </c>
      <c r="E31" s="10" t="s">
        <v>320</v>
      </c>
      <c r="F31" s="18">
        <v>83.909617363605506</v>
      </c>
      <c r="G31" s="10" t="s">
        <v>169</v>
      </c>
      <c r="H31" s="18">
        <v>76.862668599295105</v>
      </c>
      <c r="I31" s="10" t="s">
        <v>152</v>
      </c>
      <c r="J31" s="18">
        <v>76.591248480180596</v>
      </c>
      <c r="K31" s="10" t="s">
        <v>152</v>
      </c>
      <c r="L31" s="18">
        <v>74.435930093367105</v>
      </c>
      <c r="M31" s="10" t="s">
        <v>152</v>
      </c>
      <c r="N31" s="18">
        <v>65.981135432344303</v>
      </c>
      <c r="O31" s="10" t="s">
        <v>169</v>
      </c>
      <c r="P31" s="18">
        <v>58.336151974111097</v>
      </c>
      <c r="Q31" s="10" t="s">
        <v>152</v>
      </c>
      <c r="R31" s="18">
        <v>73.934536190458999</v>
      </c>
      <c r="S31" s="10" t="s">
        <v>424</v>
      </c>
    </row>
    <row r="32" spans="1:19" x14ac:dyDescent="0.2">
      <c r="A32" s="15" t="s">
        <v>195</v>
      </c>
      <c r="B32" s="19">
        <v>74.859016029869593</v>
      </c>
      <c r="C32" s="14" t="s">
        <v>152</v>
      </c>
      <c r="D32" s="19">
        <v>79.016585860726394</v>
      </c>
      <c r="E32" s="14" t="s">
        <v>152</v>
      </c>
      <c r="F32" s="19">
        <v>83.372214223339697</v>
      </c>
      <c r="G32" s="14" t="s">
        <v>169</v>
      </c>
      <c r="H32" s="19">
        <v>77.575148357634504</v>
      </c>
      <c r="I32" s="14" t="s">
        <v>152</v>
      </c>
      <c r="J32" s="19">
        <v>76.635932842903401</v>
      </c>
      <c r="K32" s="14" t="s">
        <v>152</v>
      </c>
      <c r="L32" s="19">
        <v>74.945326979960797</v>
      </c>
      <c r="M32" s="14" t="s">
        <v>152</v>
      </c>
      <c r="N32" s="19">
        <v>66.619566628266995</v>
      </c>
      <c r="O32" s="14" t="s">
        <v>169</v>
      </c>
      <c r="P32" s="19">
        <v>57.016444865911197</v>
      </c>
      <c r="Q32" s="14" t="s">
        <v>152</v>
      </c>
      <c r="R32" s="19">
        <v>74.382497050817506</v>
      </c>
      <c r="S32" s="14" t="s">
        <v>169</v>
      </c>
    </row>
    <row r="34" spans="1:2" x14ac:dyDescent="0.2">
      <c r="A34" s="16" t="s">
        <v>196</v>
      </c>
      <c r="B34" s="16" t="s">
        <v>211</v>
      </c>
    </row>
    <row r="37" spans="1:2" x14ac:dyDescent="0.2">
      <c r="B37" s="16" t="s">
        <v>336</v>
      </c>
    </row>
    <row r="38" spans="1:2" x14ac:dyDescent="0.2">
      <c r="B38" s="16" t="s">
        <v>203</v>
      </c>
    </row>
    <row r="39" spans="1:2" x14ac:dyDescent="0.2">
      <c r="B39" s="16" t="s">
        <v>325</v>
      </c>
    </row>
    <row r="42" spans="1:2" x14ac:dyDescent="0.2">
      <c r="A42" s="17" t="str">
        <f>HYPERLINK("#'GAMING 9'!A2", "&lt;&lt;&lt; Previous table")</f>
        <v>&lt;&lt;&lt; Previous table</v>
      </c>
    </row>
    <row r="43" spans="1:2" x14ac:dyDescent="0.2">
      <c r="A43" s="17" t="str">
        <f>HYPERLINK("#'GAMING 11'!A2",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HYPERLINK("#'INDEX'!B106", "Link to index")</f>
        <v>Link to index</v>
      </c>
    </row>
    <row r="2" spans="1:19" ht="15.75" customHeight="1" x14ac:dyDescent="0.2">
      <c r="A2" s="27" t="s">
        <v>435</v>
      </c>
      <c r="B2" s="28"/>
      <c r="C2" s="28"/>
      <c r="D2" s="28"/>
      <c r="E2" s="28"/>
      <c r="F2" s="28"/>
      <c r="G2" s="28"/>
      <c r="H2" s="28"/>
      <c r="I2" s="28"/>
      <c r="J2" s="28"/>
      <c r="K2" s="28"/>
      <c r="L2" s="28"/>
      <c r="M2" s="28"/>
      <c r="N2" s="28"/>
      <c r="O2" s="28"/>
      <c r="P2" s="28"/>
      <c r="Q2" s="28"/>
      <c r="R2" s="28"/>
      <c r="S2" s="28"/>
    </row>
    <row r="3" spans="1:19" ht="15.75" customHeight="1" x14ac:dyDescent="0.2">
      <c r="A3" s="27" t="s">
        <v>117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43.259</v>
      </c>
      <c r="C7" s="10" t="s">
        <v>169</v>
      </c>
      <c r="D7" s="9">
        <v>1350.809</v>
      </c>
      <c r="E7" s="10" t="s">
        <v>152</v>
      </c>
      <c r="F7" s="9">
        <v>29.617999999999999</v>
      </c>
      <c r="G7" s="10" t="s">
        <v>169</v>
      </c>
      <c r="H7" s="9">
        <v>596.32677848000003</v>
      </c>
      <c r="I7" s="10" t="s">
        <v>152</v>
      </c>
      <c r="J7" s="9">
        <v>231.65899999999999</v>
      </c>
      <c r="K7" s="10" t="s">
        <v>169</v>
      </c>
      <c r="L7" s="9">
        <v>67.237150999999997</v>
      </c>
      <c r="M7" s="10" t="s">
        <v>152</v>
      </c>
      <c r="N7" s="9">
        <v>448.83396008</v>
      </c>
      <c r="O7" s="10" t="s">
        <v>169</v>
      </c>
      <c r="P7" s="9">
        <v>168.39099999999999</v>
      </c>
      <c r="Q7" s="10" t="s">
        <v>152</v>
      </c>
      <c r="R7" s="9">
        <v>2936.1338895600002</v>
      </c>
      <c r="S7" s="10" t="s">
        <v>169</v>
      </c>
    </row>
    <row r="8" spans="1:19" x14ac:dyDescent="0.2">
      <c r="A8" s="12" t="s">
        <v>164</v>
      </c>
      <c r="B8" s="9">
        <v>31.783999999999999</v>
      </c>
      <c r="C8" s="10" t="s">
        <v>169</v>
      </c>
      <c r="D8" s="9">
        <v>1022.393</v>
      </c>
      <c r="E8" s="10" t="s">
        <v>152</v>
      </c>
      <c r="F8" s="9">
        <v>23.268999999999998</v>
      </c>
      <c r="G8" s="10" t="s">
        <v>169</v>
      </c>
      <c r="H8" s="9">
        <v>489.48762551999999</v>
      </c>
      <c r="I8" s="10" t="s">
        <v>152</v>
      </c>
      <c r="J8" s="9">
        <v>203.89500000000001</v>
      </c>
      <c r="K8" s="10" t="s">
        <v>169</v>
      </c>
      <c r="L8" s="9">
        <v>64.113420000000005</v>
      </c>
      <c r="M8" s="10" t="s">
        <v>152</v>
      </c>
      <c r="N8" s="9">
        <v>380.71598532000002</v>
      </c>
      <c r="O8" s="10" t="s">
        <v>169</v>
      </c>
      <c r="P8" s="9">
        <v>176.73699999999999</v>
      </c>
      <c r="Q8" s="10" t="s">
        <v>152</v>
      </c>
      <c r="R8" s="9">
        <v>2392.3950308399999</v>
      </c>
      <c r="S8" s="10" t="s">
        <v>169</v>
      </c>
    </row>
    <row r="9" spans="1:19" x14ac:dyDescent="0.2">
      <c r="A9" s="12" t="s">
        <v>165</v>
      </c>
      <c r="B9" s="9">
        <v>29.727</v>
      </c>
      <c r="C9" s="10" t="s">
        <v>169</v>
      </c>
      <c r="D9" s="9">
        <v>1067.4680000000001</v>
      </c>
      <c r="E9" s="10" t="s">
        <v>152</v>
      </c>
      <c r="F9" s="9">
        <v>25.719631392</v>
      </c>
      <c r="G9" s="10" t="s">
        <v>169</v>
      </c>
      <c r="H9" s="9">
        <v>536.11169318999998</v>
      </c>
      <c r="I9" s="10" t="s">
        <v>152</v>
      </c>
      <c r="J9" s="9">
        <v>229.041</v>
      </c>
      <c r="K9" s="10" t="s">
        <v>169</v>
      </c>
      <c r="L9" s="9">
        <v>63.862766000000001</v>
      </c>
      <c r="M9" s="10" t="s">
        <v>152</v>
      </c>
      <c r="N9" s="9">
        <v>367.51128087000001</v>
      </c>
      <c r="O9" s="10" t="s">
        <v>169</v>
      </c>
      <c r="P9" s="9">
        <v>178.953</v>
      </c>
      <c r="Q9" s="10" t="s">
        <v>152</v>
      </c>
      <c r="R9" s="9">
        <v>2498.3943714520001</v>
      </c>
      <c r="S9" s="10" t="s">
        <v>169</v>
      </c>
    </row>
    <row r="10" spans="1:19" x14ac:dyDescent="0.2">
      <c r="A10" s="12" t="s">
        <v>166</v>
      </c>
      <c r="B10" s="9">
        <v>44.976999999999997</v>
      </c>
      <c r="C10" s="10" t="s">
        <v>169</v>
      </c>
      <c r="D10" s="9">
        <v>1120.7660000000001</v>
      </c>
      <c r="E10" s="10" t="s">
        <v>152</v>
      </c>
      <c r="F10" s="9">
        <v>26.646999999999998</v>
      </c>
      <c r="G10" s="10" t="s">
        <v>169</v>
      </c>
      <c r="H10" s="9">
        <v>602.08411382999998</v>
      </c>
      <c r="I10" s="10" t="s">
        <v>152</v>
      </c>
      <c r="J10" s="9">
        <v>262.67399999999998</v>
      </c>
      <c r="K10" s="10" t="s">
        <v>169</v>
      </c>
      <c r="L10" s="9">
        <v>70.412000000000006</v>
      </c>
      <c r="M10" s="10" t="s">
        <v>152</v>
      </c>
      <c r="N10" s="9">
        <v>395.98228087000001</v>
      </c>
      <c r="O10" s="10" t="s">
        <v>169</v>
      </c>
      <c r="P10" s="9">
        <v>182.34700000000001</v>
      </c>
      <c r="Q10" s="10" t="s">
        <v>152</v>
      </c>
      <c r="R10" s="9">
        <v>2705.8893947000001</v>
      </c>
      <c r="S10" s="10" t="s">
        <v>169</v>
      </c>
    </row>
    <row r="11" spans="1:19" x14ac:dyDescent="0.2">
      <c r="A11" s="12" t="s">
        <v>170</v>
      </c>
      <c r="B11" s="9">
        <v>50.036999999999999</v>
      </c>
      <c r="C11" s="10" t="s">
        <v>169</v>
      </c>
      <c r="D11" s="9">
        <v>1171.9849999999999</v>
      </c>
      <c r="E11" s="10" t="s">
        <v>152</v>
      </c>
      <c r="F11" s="9">
        <v>28.873000000000001</v>
      </c>
      <c r="G11" s="10" t="s">
        <v>169</v>
      </c>
      <c r="H11" s="9">
        <v>689.34669106000001</v>
      </c>
      <c r="I11" s="10" t="s">
        <v>152</v>
      </c>
      <c r="J11" s="9">
        <v>300.55700000000002</v>
      </c>
      <c r="K11" s="10" t="s">
        <v>169</v>
      </c>
      <c r="L11" s="9">
        <v>76.41</v>
      </c>
      <c r="M11" s="10" t="s">
        <v>152</v>
      </c>
      <c r="N11" s="9">
        <v>405.76846047999999</v>
      </c>
      <c r="O11" s="10" t="s">
        <v>169</v>
      </c>
      <c r="P11" s="9">
        <v>197.18799999999999</v>
      </c>
      <c r="Q11" s="10" t="s">
        <v>152</v>
      </c>
      <c r="R11" s="9">
        <v>2920.1651515399999</v>
      </c>
      <c r="S11" s="10" t="s">
        <v>169</v>
      </c>
    </row>
    <row r="12" spans="1:19" x14ac:dyDescent="0.2">
      <c r="A12" s="12" t="s">
        <v>171</v>
      </c>
      <c r="B12" s="9">
        <v>48.124000000000002</v>
      </c>
      <c r="C12" s="10" t="s">
        <v>169</v>
      </c>
      <c r="D12" s="9">
        <v>1294.5630000000001</v>
      </c>
      <c r="E12" s="10" t="s">
        <v>152</v>
      </c>
      <c r="F12" s="9">
        <v>34.302999999999997</v>
      </c>
      <c r="G12" s="10" t="s">
        <v>169</v>
      </c>
      <c r="H12" s="9">
        <v>766.92463857999996</v>
      </c>
      <c r="I12" s="10" t="s">
        <v>152</v>
      </c>
      <c r="J12" s="9">
        <v>314.29300000000001</v>
      </c>
      <c r="K12" s="10" t="s">
        <v>169</v>
      </c>
      <c r="L12" s="9">
        <v>78.69</v>
      </c>
      <c r="M12" s="10" t="s">
        <v>152</v>
      </c>
      <c r="N12" s="9">
        <v>412.95835906000002</v>
      </c>
      <c r="O12" s="10" t="s">
        <v>169</v>
      </c>
      <c r="P12" s="9">
        <v>213.74</v>
      </c>
      <c r="Q12" s="10" t="s">
        <v>152</v>
      </c>
      <c r="R12" s="9">
        <v>3163.59599764</v>
      </c>
      <c r="S12" s="10" t="s">
        <v>169</v>
      </c>
    </row>
    <row r="13" spans="1:19" x14ac:dyDescent="0.2">
      <c r="A13" s="12" t="s">
        <v>172</v>
      </c>
      <c r="B13" s="9">
        <v>46.335000000000001</v>
      </c>
      <c r="C13" s="10" t="s">
        <v>169</v>
      </c>
      <c r="D13" s="9">
        <v>1394.2293</v>
      </c>
      <c r="E13" s="10" t="s">
        <v>152</v>
      </c>
      <c r="F13" s="9">
        <v>42.869579999999999</v>
      </c>
      <c r="G13" s="10" t="s">
        <v>169</v>
      </c>
      <c r="H13" s="9">
        <v>806.38865086999999</v>
      </c>
      <c r="I13" s="10" t="s">
        <v>152</v>
      </c>
      <c r="J13" s="9">
        <v>314.39600000000002</v>
      </c>
      <c r="K13" s="10" t="s">
        <v>169</v>
      </c>
      <c r="L13" s="9">
        <v>75.296000000000006</v>
      </c>
      <c r="M13" s="10" t="s">
        <v>152</v>
      </c>
      <c r="N13" s="9">
        <v>1234.5029999999999</v>
      </c>
      <c r="O13" s="10" t="s">
        <v>152</v>
      </c>
      <c r="P13" s="9">
        <v>225.83600000000001</v>
      </c>
      <c r="Q13" s="10" t="s">
        <v>152</v>
      </c>
      <c r="R13" s="9">
        <v>4139.8535308700002</v>
      </c>
      <c r="S13" s="10" t="s">
        <v>169</v>
      </c>
    </row>
    <row r="14" spans="1:19" x14ac:dyDescent="0.2">
      <c r="A14" s="12" t="s">
        <v>173</v>
      </c>
      <c r="B14" s="9">
        <v>47.003</v>
      </c>
      <c r="C14" s="10" t="s">
        <v>169</v>
      </c>
      <c r="D14" s="9">
        <v>1511.7190000000001</v>
      </c>
      <c r="E14" s="10" t="s">
        <v>152</v>
      </c>
      <c r="F14" s="9">
        <v>46.792000000000002</v>
      </c>
      <c r="G14" s="10" t="s">
        <v>169</v>
      </c>
      <c r="H14" s="9">
        <v>780.07404711000004</v>
      </c>
      <c r="I14" s="10" t="s">
        <v>152</v>
      </c>
      <c r="J14" s="9">
        <v>336.13200000000001</v>
      </c>
      <c r="K14" s="10" t="s">
        <v>169</v>
      </c>
      <c r="L14" s="9">
        <v>81.688999999999993</v>
      </c>
      <c r="M14" s="10" t="s">
        <v>152</v>
      </c>
      <c r="N14" s="9">
        <v>1274.58536136933</v>
      </c>
      <c r="O14" s="10" t="s">
        <v>152</v>
      </c>
      <c r="P14" s="9">
        <v>264.161</v>
      </c>
      <c r="Q14" s="10" t="s">
        <v>152</v>
      </c>
      <c r="R14" s="9">
        <v>4342.1554084793297</v>
      </c>
      <c r="S14" s="10" t="s">
        <v>169</v>
      </c>
    </row>
    <row r="15" spans="1:19" x14ac:dyDescent="0.2">
      <c r="A15" s="12" t="s">
        <v>174</v>
      </c>
      <c r="B15" s="9">
        <v>50.439</v>
      </c>
      <c r="C15" s="10" t="s">
        <v>169</v>
      </c>
      <c r="D15" s="9">
        <v>1396.402</v>
      </c>
      <c r="E15" s="10" t="s">
        <v>152</v>
      </c>
      <c r="F15" s="9">
        <v>51.168900610000001</v>
      </c>
      <c r="G15" s="10" t="s">
        <v>169</v>
      </c>
      <c r="H15" s="9">
        <v>842.75587069000005</v>
      </c>
      <c r="I15" s="10" t="s">
        <v>152</v>
      </c>
      <c r="J15" s="9">
        <v>315.27100000000002</v>
      </c>
      <c r="K15" s="10" t="s">
        <v>169</v>
      </c>
      <c r="L15" s="9">
        <v>80.650999999999996</v>
      </c>
      <c r="M15" s="10" t="s">
        <v>152</v>
      </c>
      <c r="N15" s="9">
        <v>1315.3113342080701</v>
      </c>
      <c r="O15" s="10" t="s">
        <v>152</v>
      </c>
      <c r="P15" s="9">
        <v>289.80399999999997</v>
      </c>
      <c r="Q15" s="10" t="s">
        <v>152</v>
      </c>
      <c r="R15" s="9">
        <v>4341.8031055080701</v>
      </c>
      <c r="S15" s="10" t="s">
        <v>169</v>
      </c>
    </row>
    <row r="16" spans="1:19" x14ac:dyDescent="0.2">
      <c r="A16" s="12" t="s">
        <v>176</v>
      </c>
      <c r="B16" s="9">
        <v>50.197000000000003</v>
      </c>
      <c r="C16" s="10" t="s">
        <v>169</v>
      </c>
      <c r="D16" s="9">
        <v>1506.83</v>
      </c>
      <c r="E16" s="10" t="s">
        <v>152</v>
      </c>
      <c r="F16" s="9">
        <v>51.324480010000002</v>
      </c>
      <c r="G16" s="10" t="s">
        <v>169</v>
      </c>
      <c r="H16" s="9">
        <v>886.55312297</v>
      </c>
      <c r="I16" s="10" t="s">
        <v>152</v>
      </c>
      <c r="J16" s="9">
        <v>314.041</v>
      </c>
      <c r="K16" s="10" t="s">
        <v>169</v>
      </c>
      <c r="L16" s="9">
        <v>81.795000000000002</v>
      </c>
      <c r="M16" s="10" t="s">
        <v>152</v>
      </c>
      <c r="N16" s="9">
        <v>1374.6242392240899</v>
      </c>
      <c r="O16" s="10" t="s">
        <v>152</v>
      </c>
      <c r="P16" s="9">
        <v>325.25</v>
      </c>
      <c r="Q16" s="10" t="s">
        <v>152</v>
      </c>
      <c r="R16" s="9">
        <v>4590.6148422040897</v>
      </c>
      <c r="S16" s="10" t="s">
        <v>169</v>
      </c>
    </row>
    <row r="17" spans="1:19" x14ac:dyDescent="0.2">
      <c r="A17" s="12" t="s">
        <v>177</v>
      </c>
      <c r="B17" s="9">
        <v>51.451000000000001</v>
      </c>
      <c r="C17" s="10" t="s">
        <v>169</v>
      </c>
      <c r="D17" s="9">
        <v>1256.6130000000001</v>
      </c>
      <c r="E17" s="10" t="s">
        <v>169</v>
      </c>
      <c r="F17" s="9">
        <v>44.527631</v>
      </c>
      <c r="G17" s="10" t="s">
        <v>169</v>
      </c>
      <c r="H17" s="9">
        <v>882.71501955999997</v>
      </c>
      <c r="I17" s="10" t="s">
        <v>152</v>
      </c>
      <c r="J17" s="9">
        <v>304.233</v>
      </c>
      <c r="K17" s="10" t="s">
        <v>169</v>
      </c>
      <c r="L17" s="9">
        <v>82.912999999999997</v>
      </c>
      <c r="M17" s="10" t="s">
        <v>152</v>
      </c>
      <c r="N17" s="9">
        <v>1349.73588841316</v>
      </c>
      <c r="O17" s="10" t="s">
        <v>152</v>
      </c>
      <c r="P17" s="9">
        <v>327.79</v>
      </c>
      <c r="Q17" s="10" t="s">
        <v>152</v>
      </c>
      <c r="R17" s="9">
        <v>4299.9785389731696</v>
      </c>
      <c r="S17" s="10" t="s">
        <v>169</v>
      </c>
    </row>
    <row r="18" spans="1:19" x14ac:dyDescent="0.2">
      <c r="A18" s="12" t="s">
        <v>178</v>
      </c>
      <c r="B18" s="9">
        <v>51.722999999999999</v>
      </c>
      <c r="C18" s="10" t="s">
        <v>169</v>
      </c>
      <c r="D18" s="9">
        <v>1585.5350000000001</v>
      </c>
      <c r="E18" s="10" t="s">
        <v>152</v>
      </c>
      <c r="F18" s="9">
        <v>40.794283</v>
      </c>
      <c r="G18" s="10" t="s">
        <v>169</v>
      </c>
      <c r="H18" s="9">
        <v>907.56213955999999</v>
      </c>
      <c r="I18" s="10" t="s">
        <v>152</v>
      </c>
      <c r="J18" s="9">
        <v>312.94400000000002</v>
      </c>
      <c r="K18" s="10" t="s">
        <v>169</v>
      </c>
      <c r="L18" s="9">
        <v>81.292000000000002</v>
      </c>
      <c r="M18" s="10" t="s">
        <v>152</v>
      </c>
      <c r="N18" s="9">
        <v>1371.5389073174599</v>
      </c>
      <c r="O18" s="10" t="s">
        <v>169</v>
      </c>
      <c r="P18" s="9">
        <v>329.06599999999997</v>
      </c>
      <c r="Q18" s="10" t="s">
        <v>152</v>
      </c>
      <c r="R18" s="9">
        <v>4680.4553298774599</v>
      </c>
      <c r="S18" s="10" t="s">
        <v>169</v>
      </c>
    </row>
    <row r="19" spans="1:19" x14ac:dyDescent="0.2">
      <c r="A19" s="12" t="s">
        <v>179</v>
      </c>
      <c r="B19" s="9">
        <v>51.761000000000003</v>
      </c>
      <c r="C19" s="10" t="s">
        <v>169</v>
      </c>
      <c r="D19" s="9">
        <v>1631.0540000000001</v>
      </c>
      <c r="E19" s="10" t="s">
        <v>152</v>
      </c>
      <c r="F19" s="9">
        <v>43.731732999999998</v>
      </c>
      <c r="G19" s="10" t="s">
        <v>169</v>
      </c>
      <c r="H19" s="9">
        <v>962.95578708999994</v>
      </c>
      <c r="I19" s="10" t="s">
        <v>152</v>
      </c>
      <c r="J19" s="9">
        <v>314.25200000000001</v>
      </c>
      <c r="K19" s="10" t="s">
        <v>169</v>
      </c>
      <c r="L19" s="9">
        <v>81.497</v>
      </c>
      <c r="M19" s="10" t="s">
        <v>152</v>
      </c>
      <c r="N19" s="9">
        <v>1453.5364246704701</v>
      </c>
      <c r="O19" s="10" t="s">
        <v>169</v>
      </c>
      <c r="P19" s="9">
        <v>364.048</v>
      </c>
      <c r="Q19" s="10" t="s">
        <v>152</v>
      </c>
      <c r="R19" s="9">
        <v>4902.8359447604698</v>
      </c>
      <c r="S19" s="10" t="s">
        <v>169</v>
      </c>
    </row>
    <row r="20" spans="1:19" x14ac:dyDescent="0.2">
      <c r="A20" s="12" t="s">
        <v>180</v>
      </c>
      <c r="B20" s="9">
        <v>52.807000000000002</v>
      </c>
      <c r="C20" s="10" t="s">
        <v>169</v>
      </c>
      <c r="D20" s="9">
        <v>1699.8009999999999</v>
      </c>
      <c r="E20" s="10" t="s">
        <v>152</v>
      </c>
      <c r="F20" s="9">
        <v>46.74597</v>
      </c>
      <c r="G20" s="10" t="s">
        <v>169</v>
      </c>
      <c r="H20" s="9">
        <v>999.54788141999995</v>
      </c>
      <c r="I20" s="10" t="s">
        <v>152</v>
      </c>
      <c r="J20" s="9">
        <v>307.21499999999997</v>
      </c>
      <c r="K20" s="10" t="s">
        <v>169</v>
      </c>
      <c r="L20" s="9">
        <v>79.768000000000001</v>
      </c>
      <c r="M20" s="10" t="s">
        <v>152</v>
      </c>
      <c r="N20" s="9">
        <v>1452.4246456502899</v>
      </c>
      <c r="O20" s="10" t="s">
        <v>169</v>
      </c>
      <c r="P20" s="9">
        <v>381.47300000000001</v>
      </c>
      <c r="Q20" s="10" t="s">
        <v>152</v>
      </c>
      <c r="R20" s="9">
        <v>5019.7824970702904</v>
      </c>
      <c r="S20" s="10" t="s">
        <v>169</v>
      </c>
    </row>
    <row r="21" spans="1:19" x14ac:dyDescent="0.2">
      <c r="A21" s="12" t="s">
        <v>181</v>
      </c>
      <c r="B21" s="9">
        <v>50.728000000000002</v>
      </c>
      <c r="C21" s="10" t="s">
        <v>169</v>
      </c>
      <c r="D21" s="9">
        <v>1734.8072027200001</v>
      </c>
      <c r="E21" s="10" t="s">
        <v>152</v>
      </c>
      <c r="F21" s="9">
        <v>51.306266000000001</v>
      </c>
      <c r="G21" s="10" t="s">
        <v>169</v>
      </c>
      <c r="H21" s="9">
        <v>1005.54026966</v>
      </c>
      <c r="I21" s="10" t="s">
        <v>152</v>
      </c>
      <c r="J21" s="9">
        <v>381.15499999999997</v>
      </c>
      <c r="K21" s="10" t="s">
        <v>152</v>
      </c>
      <c r="L21" s="9">
        <v>79.774249999999995</v>
      </c>
      <c r="M21" s="10" t="s">
        <v>152</v>
      </c>
      <c r="N21" s="9">
        <v>1459.9351684978801</v>
      </c>
      <c r="O21" s="10" t="s">
        <v>169</v>
      </c>
      <c r="P21" s="9">
        <v>399.44</v>
      </c>
      <c r="Q21" s="10" t="s">
        <v>152</v>
      </c>
      <c r="R21" s="9">
        <v>5162.6861568778804</v>
      </c>
      <c r="S21" s="10" t="s">
        <v>169</v>
      </c>
    </row>
    <row r="22" spans="1:19" x14ac:dyDescent="0.2">
      <c r="A22" s="12" t="s">
        <v>182</v>
      </c>
      <c r="B22" s="9">
        <v>49.768999999999998</v>
      </c>
      <c r="C22" s="10" t="s">
        <v>152</v>
      </c>
      <c r="D22" s="9">
        <v>1912.808</v>
      </c>
      <c r="E22" s="10" t="s">
        <v>152</v>
      </c>
      <c r="F22" s="9">
        <v>58.440399999999997</v>
      </c>
      <c r="G22" s="10" t="s">
        <v>169</v>
      </c>
      <c r="H22" s="9">
        <v>1071.02581089102</v>
      </c>
      <c r="I22" s="10" t="s">
        <v>152</v>
      </c>
      <c r="J22" s="9">
        <v>380.87900000000002</v>
      </c>
      <c r="K22" s="10" t="s">
        <v>152</v>
      </c>
      <c r="L22" s="9">
        <v>80.557000000000002</v>
      </c>
      <c r="M22" s="10" t="s">
        <v>152</v>
      </c>
      <c r="N22" s="9">
        <v>1561.6568440999999</v>
      </c>
      <c r="O22" s="10" t="s">
        <v>169</v>
      </c>
      <c r="P22" s="9">
        <v>393.84500000000003</v>
      </c>
      <c r="Q22" s="10" t="s">
        <v>152</v>
      </c>
      <c r="R22" s="9">
        <v>5508.9810549910198</v>
      </c>
      <c r="S22" s="10" t="s">
        <v>169</v>
      </c>
    </row>
    <row r="23" spans="1:19" x14ac:dyDescent="0.2">
      <c r="A23" s="12" t="s">
        <v>184</v>
      </c>
      <c r="B23" s="9">
        <v>50.070999999999998</v>
      </c>
      <c r="C23" s="10" t="s">
        <v>152</v>
      </c>
      <c r="D23" s="9">
        <v>2083.44</v>
      </c>
      <c r="E23" s="10" t="s">
        <v>152</v>
      </c>
      <c r="F23" s="9">
        <v>76.837000000000003</v>
      </c>
      <c r="G23" s="10" t="s">
        <v>169</v>
      </c>
      <c r="H23" s="9">
        <v>1128.6405337631099</v>
      </c>
      <c r="I23" s="10" t="s">
        <v>152</v>
      </c>
      <c r="J23" s="9">
        <v>380.36500000000001</v>
      </c>
      <c r="K23" s="10" t="s">
        <v>152</v>
      </c>
      <c r="L23" s="9">
        <v>82.147000000000006</v>
      </c>
      <c r="M23" s="10" t="s">
        <v>152</v>
      </c>
      <c r="N23" s="9">
        <v>1630.963</v>
      </c>
      <c r="O23" s="10" t="s">
        <v>169</v>
      </c>
      <c r="P23" s="9">
        <v>347.06</v>
      </c>
      <c r="Q23" s="10" t="s">
        <v>152</v>
      </c>
      <c r="R23" s="9">
        <v>5779.5235337631102</v>
      </c>
      <c r="S23" s="10" t="s">
        <v>169</v>
      </c>
    </row>
    <row r="24" spans="1:19" x14ac:dyDescent="0.2">
      <c r="A24" s="12" t="s">
        <v>185</v>
      </c>
      <c r="B24" s="9">
        <v>49.722000000000001</v>
      </c>
      <c r="C24" s="10" t="s">
        <v>152</v>
      </c>
      <c r="D24" s="9">
        <v>2124.2883999999999</v>
      </c>
      <c r="E24" s="10" t="s">
        <v>152</v>
      </c>
      <c r="F24" s="9">
        <v>75.613693999999995</v>
      </c>
      <c r="G24" s="10" t="s">
        <v>169</v>
      </c>
      <c r="H24" s="9">
        <v>1127.5844942686899</v>
      </c>
      <c r="I24" s="10" t="s">
        <v>152</v>
      </c>
      <c r="J24" s="9">
        <v>357.27199999999999</v>
      </c>
      <c r="K24" s="10" t="s">
        <v>152</v>
      </c>
      <c r="L24" s="9">
        <v>78.733000000000004</v>
      </c>
      <c r="M24" s="10" t="s">
        <v>152</v>
      </c>
      <c r="N24" s="9">
        <v>1586.8394663348399</v>
      </c>
      <c r="O24" s="10" t="s">
        <v>169</v>
      </c>
      <c r="P24" s="9">
        <v>327.96</v>
      </c>
      <c r="Q24" s="10" t="s">
        <v>152</v>
      </c>
      <c r="R24" s="9">
        <v>5728.0130546035298</v>
      </c>
      <c r="S24" s="10" t="s">
        <v>169</v>
      </c>
    </row>
    <row r="25" spans="1:19" x14ac:dyDescent="0.2">
      <c r="A25" s="12" t="s">
        <v>187</v>
      </c>
      <c r="B25" s="9">
        <v>48.893999999999998</v>
      </c>
      <c r="C25" s="10" t="s">
        <v>152</v>
      </c>
      <c r="D25" s="9">
        <v>2221.0819999999999</v>
      </c>
      <c r="E25" s="10" t="s">
        <v>152</v>
      </c>
      <c r="F25" s="9">
        <v>86.254000000000005</v>
      </c>
      <c r="G25" s="10" t="s">
        <v>152</v>
      </c>
      <c r="H25" s="9">
        <v>1178.39612743462</v>
      </c>
      <c r="I25" s="10" t="s">
        <v>152</v>
      </c>
      <c r="J25" s="9">
        <v>360.90100000000001</v>
      </c>
      <c r="K25" s="10" t="s">
        <v>152</v>
      </c>
      <c r="L25" s="9">
        <v>77.046406000000005</v>
      </c>
      <c r="M25" s="10" t="s">
        <v>152</v>
      </c>
      <c r="N25" s="9">
        <v>1654.85161870141</v>
      </c>
      <c r="O25" s="10" t="s">
        <v>169</v>
      </c>
      <c r="P25" s="9">
        <v>317.50700000000001</v>
      </c>
      <c r="Q25" s="10" t="s">
        <v>152</v>
      </c>
      <c r="R25" s="9">
        <v>5944.9321521360398</v>
      </c>
      <c r="S25" s="10" t="s">
        <v>169</v>
      </c>
    </row>
    <row r="26" spans="1:19" x14ac:dyDescent="0.2">
      <c r="A26" s="12" t="s">
        <v>188</v>
      </c>
      <c r="B26" s="9">
        <v>51.683</v>
      </c>
      <c r="C26" s="10" t="s">
        <v>152</v>
      </c>
      <c r="D26" s="9">
        <v>2387.0230000000001</v>
      </c>
      <c r="E26" s="10" t="s">
        <v>152</v>
      </c>
      <c r="F26" s="9">
        <v>88.650999999999996</v>
      </c>
      <c r="G26" s="10" t="s">
        <v>152</v>
      </c>
      <c r="H26" s="9">
        <v>1268.6024574974699</v>
      </c>
      <c r="I26" s="10" t="s">
        <v>152</v>
      </c>
      <c r="J26" s="9">
        <v>374.505</v>
      </c>
      <c r="K26" s="10" t="s">
        <v>152</v>
      </c>
      <c r="L26" s="9">
        <v>83.536119999999997</v>
      </c>
      <c r="M26" s="10" t="s">
        <v>152</v>
      </c>
      <c r="N26" s="9">
        <v>1765.38617581736</v>
      </c>
      <c r="O26" s="10" t="s">
        <v>169</v>
      </c>
      <c r="P26" s="9">
        <v>341.774</v>
      </c>
      <c r="Q26" s="10" t="s">
        <v>152</v>
      </c>
      <c r="R26" s="9">
        <v>6361.1607533148299</v>
      </c>
      <c r="S26" s="10" t="s">
        <v>169</v>
      </c>
    </row>
    <row r="27" spans="1:19" x14ac:dyDescent="0.2">
      <c r="A27" s="12" t="s">
        <v>189</v>
      </c>
      <c r="B27" s="9">
        <v>44.192999999999998</v>
      </c>
      <c r="C27" s="10" t="s">
        <v>152</v>
      </c>
      <c r="D27" s="9">
        <v>2053.29</v>
      </c>
      <c r="E27" s="10" t="s">
        <v>152</v>
      </c>
      <c r="F27" s="9">
        <v>68.471000000000004</v>
      </c>
      <c r="G27" s="10" t="s">
        <v>152</v>
      </c>
      <c r="H27" s="9">
        <v>1059.9918476143</v>
      </c>
      <c r="I27" s="10" t="s">
        <v>152</v>
      </c>
      <c r="J27" s="9">
        <v>304.27999999999997</v>
      </c>
      <c r="K27" s="10" t="s">
        <v>152</v>
      </c>
      <c r="L27" s="9">
        <v>78.858980000000003</v>
      </c>
      <c r="M27" s="10" t="s">
        <v>152</v>
      </c>
      <c r="N27" s="9">
        <v>1418.4249231020799</v>
      </c>
      <c r="O27" s="10" t="s">
        <v>169</v>
      </c>
      <c r="P27" s="9">
        <v>332.50799999999998</v>
      </c>
      <c r="Q27" s="10" t="s">
        <v>152</v>
      </c>
      <c r="R27" s="9">
        <v>5360.0177507163799</v>
      </c>
      <c r="S27" s="10" t="s">
        <v>169</v>
      </c>
    </row>
    <row r="28" spans="1:19" x14ac:dyDescent="0.2">
      <c r="A28" s="12" t="s">
        <v>190</v>
      </c>
      <c r="B28" s="9">
        <v>52.985976000000001</v>
      </c>
      <c r="C28" s="10" t="s">
        <v>152</v>
      </c>
      <c r="D28" s="9">
        <v>2384.067</v>
      </c>
      <c r="E28" s="10" t="s">
        <v>152</v>
      </c>
      <c r="F28" s="9">
        <v>92.212000000000003</v>
      </c>
      <c r="G28" s="10" t="s">
        <v>152</v>
      </c>
      <c r="H28" s="9">
        <v>1507.2890435029601</v>
      </c>
      <c r="I28" s="10" t="s">
        <v>152</v>
      </c>
      <c r="J28" s="9">
        <v>408.60399999999998</v>
      </c>
      <c r="K28" s="10" t="s">
        <v>152</v>
      </c>
      <c r="L28" s="9">
        <v>92.805598110000005</v>
      </c>
      <c r="M28" s="10" t="s">
        <v>152</v>
      </c>
      <c r="N28" s="9">
        <v>1218.02728946978</v>
      </c>
      <c r="O28" s="10" t="s">
        <v>169</v>
      </c>
      <c r="P28" s="9">
        <v>367.35199999999998</v>
      </c>
      <c r="Q28" s="10" t="s">
        <v>152</v>
      </c>
      <c r="R28" s="9">
        <v>6123.3429070827397</v>
      </c>
      <c r="S28" s="10" t="s">
        <v>169</v>
      </c>
    </row>
    <row r="29" spans="1:19" x14ac:dyDescent="0.2">
      <c r="A29" s="12" t="s">
        <v>191</v>
      </c>
      <c r="B29" s="9">
        <v>54.279240999999999</v>
      </c>
      <c r="C29" s="10" t="s">
        <v>152</v>
      </c>
      <c r="D29" s="9">
        <v>2406.922</v>
      </c>
      <c r="E29" s="10" t="s">
        <v>152</v>
      </c>
      <c r="F29" s="9">
        <v>81.599000000000004</v>
      </c>
      <c r="G29" s="10" t="s">
        <v>152</v>
      </c>
      <c r="H29" s="9">
        <v>1508.35624218353</v>
      </c>
      <c r="I29" s="10" t="s">
        <v>152</v>
      </c>
      <c r="J29" s="9">
        <v>480.77961555000002</v>
      </c>
      <c r="K29" s="10" t="s">
        <v>152</v>
      </c>
      <c r="L29" s="9">
        <v>94.9054833</v>
      </c>
      <c r="M29" s="10" t="s">
        <v>152</v>
      </c>
      <c r="N29" s="9">
        <v>1589.1708924511599</v>
      </c>
      <c r="O29" s="10" t="s">
        <v>169</v>
      </c>
      <c r="P29" s="9">
        <v>372.78525200000001</v>
      </c>
      <c r="Q29" s="10" t="s">
        <v>152</v>
      </c>
      <c r="R29" s="9">
        <v>6588.7977264846904</v>
      </c>
      <c r="S29" s="10" t="s">
        <v>169</v>
      </c>
    </row>
    <row r="30" spans="1:19" x14ac:dyDescent="0.2">
      <c r="A30" s="12" t="s">
        <v>192</v>
      </c>
      <c r="B30" s="9">
        <v>62.799579000000001</v>
      </c>
      <c r="C30" s="10" t="s">
        <v>152</v>
      </c>
      <c r="D30" s="9">
        <v>2982.3220000000001</v>
      </c>
      <c r="E30" s="10" t="s">
        <v>152</v>
      </c>
      <c r="F30" s="9">
        <v>88.825000000000003</v>
      </c>
      <c r="G30" s="10" t="s">
        <v>152</v>
      </c>
      <c r="H30" s="9">
        <v>1696.0441334695199</v>
      </c>
      <c r="I30" s="10" t="s">
        <v>152</v>
      </c>
      <c r="J30" s="9">
        <v>536.17563711000003</v>
      </c>
      <c r="K30" s="10" t="s">
        <v>152</v>
      </c>
      <c r="L30" s="9">
        <v>98.536995989999994</v>
      </c>
      <c r="M30" s="10" t="s">
        <v>152</v>
      </c>
      <c r="N30" s="9">
        <v>2025.7297168161899</v>
      </c>
      <c r="O30" s="10" t="s">
        <v>169</v>
      </c>
      <c r="P30" s="9">
        <v>408.133802</v>
      </c>
      <c r="Q30" s="10" t="s">
        <v>152</v>
      </c>
      <c r="R30" s="9">
        <v>7898.5668643857098</v>
      </c>
      <c r="S30" s="10" t="s">
        <v>169</v>
      </c>
    </row>
    <row r="31" spans="1:19" x14ac:dyDescent="0.2">
      <c r="A31" s="12" t="s">
        <v>193</v>
      </c>
      <c r="B31" s="9">
        <v>62.551152000000002</v>
      </c>
      <c r="C31" s="10" t="s">
        <v>152</v>
      </c>
      <c r="D31" s="9">
        <v>3145.087</v>
      </c>
      <c r="E31" s="10" t="s">
        <v>320</v>
      </c>
      <c r="F31" s="9">
        <v>89.072891999999996</v>
      </c>
      <c r="G31" s="10" t="s">
        <v>169</v>
      </c>
      <c r="H31" s="9">
        <v>1798.23059998901</v>
      </c>
      <c r="I31" s="10" t="s">
        <v>152</v>
      </c>
      <c r="J31" s="9">
        <v>570.51255260000005</v>
      </c>
      <c r="K31" s="10" t="s">
        <v>152</v>
      </c>
      <c r="L31" s="9">
        <v>107.507897</v>
      </c>
      <c r="M31" s="10" t="s">
        <v>152</v>
      </c>
      <c r="N31" s="9">
        <v>2111.3804050867002</v>
      </c>
      <c r="O31" s="10" t="s">
        <v>169</v>
      </c>
      <c r="P31" s="9">
        <v>433.422324</v>
      </c>
      <c r="Q31" s="10" t="s">
        <v>152</v>
      </c>
      <c r="R31" s="9">
        <v>8317.7648226757101</v>
      </c>
      <c r="S31" s="10" t="s">
        <v>424</v>
      </c>
    </row>
    <row r="32" spans="1:19" x14ac:dyDescent="0.2">
      <c r="A32" s="15" t="s">
        <v>195</v>
      </c>
      <c r="B32" s="13">
        <v>60.462825000000002</v>
      </c>
      <c r="C32" s="14" t="s">
        <v>152</v>
      </c>
      <c r="D32" s="13">
        <v>3267.8739999999998</v>
      </c>
      <c r="E32" s="14" t="s">
        <v>152</v>
      </c>
      <c r="F32" s="13">
        <v>90.507688999999999</v>
      </c>
      <c r="G32" s="14" t="s">
        <v>169</v>
      </c>
      <c r="H32" s="13">
        <v>1909.37752935047</v>
      </c>
      <c r="I32" s="14" t="s">
        <v>152</v>
      </c>
      <c r="J32" s="13">
        <v>598.44421598999998</v>
      </c>
      <c r="K32" s="14" t="s">
        <v>152</v>
      </c>
      <c r="L32" s="13">
        <v>103.322429</v>
      </c>
      <c r="M32" s="14" t="s">
        <v>152</v>
      </c>
      <c r="N32" s="13">
        <v>2105.1108447000001</v>
      </c>
      <c r="O32" s="14" t="s">
        <v>169</v>
      </c>
      <c r="P32" s="13">
        <v>442.96790700000003</v>
      </c>
      <c r="Q32" s="14" t="s">
        <v>152</v>
      </c>
      <c r="R32" s="13">
        <v>8578.0674400404696</v>
      </c>
      <c r="S32" s="14" t="s">
        <v>169</v>
      </c>
    </row>
    <row r="34" spans="1:2" x14ac:dyDescent="0.2">
      <c r="A34" s="16" t="s">
        <v>196</v>
      </c>
      <c r="B34" s="16" t="s">
        <v>229</v>
      </c>
    </row>
    <row r="37" spans="1:2" x14ac:dyDescent="0.2">
      <c r="B37" s="16" t="s">
        <v>203</v>
      </c>
    </row>
    <row r="38" spans="1:2" x14ac:dyDescent="0.2">
      <c r="B38" s="16" t="s">
        <v>325</v>
      </c>
    </row>
    <row r="41" spans="1:2" x14ac:dyDescent="0.2">
      <c r="A41" s="17" t="str">
        <f>HYPERLINK("#'GAMING 10'!A2", "&lt;&lt;&lt; Previous table")</f>
        <v>&lt;&lt;&lt; Previous table</v>
      </c>
    </row>
    <row r="42" spans="1:2" x14ac:dyDescent="0.2">
      <c r="A42" s="17" t="str">
        <f>HYPERLINK("#'GAMING 12'!A2",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HYPERLINK("#'INDEX'!B107", "Link to index")</f>
        <v>Link to index</v>
      </c>
    </row>
    <row r="2" spans="1:19" ht="15.75" customHeight="1" x14ac:dyDescent="0.2">
      <c r="A2" s="27" t="s">
        <v>436</v>
      </c>
      <c r="B2" s="28"/>
      <c r="C2" s="28"/>
      <c r="D2" s="28"/>
      <c r="E2" s="28"/>
      <c r="F2" s="28"/>
      <c r="G2" s="28"/>
      <c r="H2" s="28"/>
      <c r="I2" s="28"/>
      <c r="J2" s="28"/>
      <c r="K2" s="28"/>
      <c r="L2" s="28"/>
      <c r="M2" s="28"/>
      <c r="N2" s="28"/>
      <c r="O2" s="28"/>
      <c r="P2" s="28"/>
      <c r="Q2" s="28"/>
      <c r="R2" s="28"/>
      <c r="S2" s="28"/>
    </row>
    <row r="3" spans="1:19" ht="15.75" customHeight="1" x14ac:dyDescent="0.2">
      <c r="A3" s="27" t="s">
        <v>118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87.415489626555996</v>
      </c>
      <c r="C7" s="10" t="s">
        <v>169</v>
      </c>
      <c r="D7" s="9">
        <v>2729.6430829875499</v>
      </c>
      <c r="E7" s="10" t="s">
        <v>152</v>
      </c>
      <c r="F7" s="9">
        <v>59.8504813278008</v>
      </c>
      <c r="G7" s="10" t="s">
        <v>169</v>
      </c>
      <c r="H7" s="9">
        <v>1205.0254818247299</v>
      </c>
      <c r="I7" s="10" t="s">
        <v>152</v>
      </c>
      <c r="J7" s="9">
        <v>468.12420331950199</v>
      </c>
      <c r="K7" s="10" t="s">
        <v>169</v>
      </c>
      <c r="L7" s="9">
        <v>135.869263639004</v>
      </c>
      <c r="M7" s="10" t="s">
        <v>152</v>
      </c>
      <c r="N7" s="9">
        <v>906.97982804547701</v>
      </c>
      <c r="O7" s="10" t="s">
        <v>169</v>
      </c>
      <c r="P7" s="9">
        <v>340.27558921161801</v>
      </c>
      <c r="Q7" s="10" t="s">
        <v>152</v>
      </c>
      <c r="R7" s="9">
        <v>5933.1834199822397</v>
      </c>
      <c r="S7" s="10" t="s">
        <v>169</v>
      </c>
    </row>
    <row r="8" spans="1:19" x14ac:dyDescent="0.2">
      <c r="A8" s="12" t="s">
        <v>164</v>
      </c>
      <c r="B8" s="9">
        <v>60.582418786692799</v>
      </c>
      <c r="C8" s="10" t="s">
        <v>169</v>
      </c>
      <c r="D8" s="9">
        <v>1948.7490841487299</v>
      </c>
      <c r="E8" s="10" t="s">
        <v>152</v>
      </c>
      <c r="F8" s="9">
        <v>44.352262230919798</v>
      </c>
      <c r="G8" s="10" t="s">
        <v>169</v>
      </c>
      <c r="H8" s="9">
        <v>932.99598288939296</v>
      </c>
      <c r="I8" s="10" t="s">
        <v>152</v>
      </c>
      <c r="J8" s="9">
        <v>388.63743639921699</v>
      </c>
      <c r="K8" s="10" t="s">
        <v>169</v>
      </c>
      <c r="L8" s="9">
        <v>122.20444438356201</v>
      </c>
      <c r="M8" s="10" t="s">
        <v>152</v>
      </c>
      <c r="N8" s="9">
        <v>725.66999941620304</v>
      </c>
      <c r="O8" s="10" t="s">
        <v>169</v>
      </c>
      <c r="P8" s="9">
        <v>336.87248140900198</v>
      </c>
      <c r="Q8" s="10" t="s">
        <v>152</v>
      </c>
      <c r="R8" s="9">
        <v>4560.06410966372</v>
      </c>
      <c r="S8" s="10" t="s">
        <v>169</v>
      </c>
    </row>
    <row r="9" spans="1:19" x14ac:dyDescent="0.2">
      <c r="A9" s="12" t="s">
        <v>165</v>
      </c>
      <c r="B9" s="9">
        <v>55.045813688212903</v>
      </c>
      <c r="C9" s="10" t="s">
        <v>169</v>
      </c>
      <c r="D9" s="9">
        <v>1976.6422661597001</v>
      </c>
      <c r="E9" s="10" t="s">
        <v>152</v>
      </c>
      <c r="F9" s="9">
        <v>47.6253250490646</v>
      </c>
      <c r="G9" s="10" t="s">
        <v>169</v>
      </c>
      <c r="H9" s="9">
        <v>992.72393377768105</v>
      </c>
      <c r="I9" s="10" t="s">
        <v>152</v>
      </c>
      <c r="J9" s="9">
        <v>424.11774524714798</v>
      </c>
      <c r="K9" s="10" t="s">
        <v>169</v>
      </c>
      <c r="L9" s="9">
        <v>118.255387992395</v>
      </c>
      <c r="M9" s="10" t="s">
        <v>152</v>
      </c>
      <c r="N9" s="9">
        <v>680.52469119273803</v>
      </c>
      <c r="O9" s="10" t="s">
        <v>169</v>
      </c>
      <c r="P9" s="9">
        <v>331.36924334600798</v>
      </c>
      <c r="Q9" s="10" t="s">
        <v>152</v>
      </c>
      <c r="R9" s="9">
        <v>4626.3044064529404</v>
      </c>
      <c r="S9" s="10" t="s">
        <v>169</v>
      </c>
    </row>
    <row r="10" spans="1:19" x14ac:dyDescent="0.2">
      <c r="A10" s="12" t="s">
        <v>166</v>
      </c>
      <c r="B10" s="9">
        <v>80.825826568265697</v>
      </c>
      <c r="C10" s="10" t="s">
        <v>169</v>
      </c>
      <c r="D10" s="9">
        <v>2014.07026568266</v>
      </c>
      <c r="E10" s="10" t="s">
        <v>152</v>
      </c>
      <c r="F10" s="9">
        <v>47.885937269372697</v>
      </c>
      <c r="G10" s="10" t="s">
        <v>169</v>
      </c>
      <c r="H10" s="9">
        <v>1081.97403481627</v>
      </c>
      <c r="I10" s="10" t="s">
        <v>152</v>
      </c>
      <c r="J10" s="9">
        <v>472.03777859778597</v>
      </c>
      <c r="K10" s="10" t="s">
        <v>169</v>
      </c>
      <c r="L10" s="9">
        <v>126.533741697417</v>
      </c>
      <c r="M10" s="10" t="s">
        <v>152</v>
      </c>
      <c r="N10" s="9">
        <v>711.599154183358</v>
      </c>
      <c r="O10" s="10" t="s">
        <v>169</v>
      </c>
      <c r="P10" s="9">
        <v>327.686306273063</v>
      </c>
      <c r="Q10" s="10" t="s">
        <v>152</v>
      </c>
      <c r="R10" s="9">
        <v>4862.6130450881901</v>
      </c>
      <c r="S10" s="10" t="s">
        <v>169</v>
      </c>
    </row>
    <row r="11" spans="1:19" x14ac:dyDescent="0.2">
      <c r="A11" s="12" t="s">
        <v>170</v>
      </c>
      <c r="B11" s="9">
        <v>87.812681081081095</v>
      </c>
      <c r="C11" s="10" t="s">
        <v>169</v>
      </c>
      <c r="D11" s="9">
        <v>2056.7808828828802</v>
      </c>
      <c r="E11" s="10" t="s">
        <v>152</v>
      </c>
      <c r="F11" s="9">
        <v>50.670814414414401</v>
      </c>
      <c r="G11" s="10" t="s">
        <v>169</v>
      </c>
      <c r="H11" s="9">
        <v>1209.7723911575499</v>
      </c>
      <c r="I11" s="10" t="s">
        <v>152</v>
      </c>
      <c r="J11" s="9">
        <v>527.46399639639696</v>
      </c>
      <c r="K11" s="10" t="s">
        <v>169</v>
      </c>
      <c r="L11" s="9">
        <v>134.09610810810801</v>
      </c>
      <c r="M11" s="10" t="s">
        <v>152</v>
      </c>
      <c r="N11" s="9">
        <v>712.10537028381998</v>
      </c>
      <c r="O11" s="10" t="s">
        <v>169</v>
      </c>
      <c r="P11" s="9">
        <v>346.05605765765802</v>
      </c>
      <c r="Q11" s="10" t="s">
        <v>152</v>
      </c>
      <c r="R11" s="9">
        <v>5124.7583019819103</v>
      </c>
      <c r="S11" s="10" t="s">
        <v>169</v>
      </c>
    </row>
    <row r="12" spans="1:19" x14ac:dyDescent="0.2">
      <c r="A12" s="12" t="s">
        <v>171</v>
      </c>
      <c r="B12" s="9">
        <v>82.522492957746493</v>
      </c>
      <c r="C12" s="10" t="s">
        <v>169</v>
      </c>
      <c r="D12" s="9">
        <v>2219.9020457746501</v>
      </c>
      <c r="E12" s="10" t="s">
        <v>152</v>
      </c>
      <c r="F12" s="9">
        <v>58.822397887323902</v>
      </c>
      <c r="G12" s="10" t="s">
        <v>169</v>
      </c>
      <c r="H12" s="9">
        <v>1315.1137288326099</v>
      </c>
      <c r="I12" s="10" t="s">
        <v>152</v>
      </c>
      <c r="J12" s="9">
        <v>538.94609507042298</v>
      </c>
      <c r="K12" s="10" t="s">
        <v>169</v>
      </c>
      <c r="L12" s="9">
        <v>134.936725352113</v>
      </c>
      <c r="M12" s="10" t="s">
        <v>152</v>
      </c>
      <c r="N12" s="9">
        <v>708.13634106415498</v>
      </c>
      <c r="O12" s="10" t="s">
        <v>169</v>
      </c>
      <c r="P12" s="9">
        <v>366.518943661972</v>
      </c>
      <c r="Q12" s="10" t="s">
        <v>152</v>
      </c>
      <c r="R12" s="9">
        <v>5424.8987706009902</v>
      </c>
      <c r="S12" s="10" t="s">
        <v>169</v>
      </c>
    </row>
    <row r="13" spans="1:19" x14ac:dyDescent="0.2">
      <c r="A13" s="12" t="s">
        <v>172</v>
      </c>
      <c r="B13" s="9">
        <v>77.0141467576792</v>
      </c>
      <c r="C13" s="10" t="s">
        <v>169</v>
      </c>
      <c r="D13" s="9">
        <v>2317.3708843003401</v>
      </c>
      <c r="E13" s="10" t="s">
        <v>152</v>
      </c>
      <c r="F13" s="9">
        <v>71.254216587030697</v>
      </c>
      <c r="G13" s="10" t="s">
        <v>169</v>
      </c>
      <c r="H13" s="9">
        <v>1340.3115118556</v>
      </c>
      <c r="I13" s="10" t="s">
        <v>152</v>
      </c>
      <c r="J13" s="9">
        <v>522.562634812287</v>
      </c>
      <c r="K13" s="10" t="s">
        <v>169</v>
      </c>
      <c r="L13" s="9">
        <v>125.150689419795</v>
      </c>
      <c r="M13" s="10" t="s">
        <v>152</v>
      </c>
      <c r="N13" s="9">
        <v>2051.8872389078501</v>
      </c>
      <c r="O13" s="10" t="s">
        <v>152</v>
      </c>
      <c r="P13" s="9">
        <v>375.36563822525602</v>
      </c>
      <c r="Q13" s="10" t="s">
        <v>152</v>
      </c>
      <c r="R13" s="9">
        <v>6880.9169608658403</v>
      </c>
      <c r="S13" s="10" t="s">
        <v>169</v>
      </c>
    </row>
    <row r="14" spans="1:19" x14ac:dyDescent="0.2">
      <c r="A14" s="12" t="s">
        <v>173</v>
      </c>
      <c r="B14" s="9">
        <v>75.921927031509099</v>
      </c>
      <c r="C14" s="10" t="s">
        <v>169</v>
      </c>
      <c r="D14" s="9">
        <v>2441.8147694858999</v>
      </c>
      <c r="E14" s="10" t="s">
        <v>152</v>
      </c>
      <c r="F14" s="9">
        <v>75.5811077943615</v>
      </c>
      <c r="G14" s="10" t="s">
        <v>169</v>
      </c>
      <c r="H14" s="9">
        <v>1260.02010262876</v>
      </c>
      <c r="I14" s="10" t="s">
        <v>152</v>
      </c>
      <c r="J14" s="9">
        <v>542.939582089552</v>
      </c>
      <c r="K14" s="10" t="s">
        <v>169</v>
      </c>
      <c r="L14" s="9">
        <v>131.94873300165801</v>
      </c>
      <c r="M14" s="10" t="s">
        <v>152</v>
      </c>
      <c r="N14" s="9">
        <v>2058.7829883478098</v>
      </c>
      <c r="O14" s="10" t="s">
        <v>152</v>
      </c>
      <c r="P14" s="9">
        <v>426.68791708126003</v>
      </c>
      <c r="Q14" s="10" t="s">
        <v>152</v>
      </c>
      <c r="R14" s="9">
        <v>7013.6971274608104</v>
      </c>
      <c r="S14" s="10" t="s">
        <v>169</v>
      </c>
    </row>
    <row r="15" spans="1:19" x14ac:dyDescent="0.2">
      <c r="A15" s="12" t="s">
        <v>174</v>
      </c>
      <c r="B15" s="9">
        <v>78.730105769230804</v>
      </c>
      <c r="C15" s="10" t="s">
        <v>169</v>
      </c>
      <c r="D15" s="9">
        <v>2179.6403012820501</v>
      </c>
      <c r="E15" s="10" t="s">
        <v>152</v>
      </c>
      <c r="F15" s="9">
        <v>79.869405759839793</v>
      </c>
      <c r="G15" s="10" t="s">
        <v>169</v>
      </c>
      <c r="H15" s="9">
        <v>1315.45547764753</v>
      </c>
      <c r="I15" s="10" t="s">
        <v>152</v>
      </c>
      <c r="J15" s="9">
        <v>492.10569551281998</v>
      </c>
      <c r="K15" s="10" t="s">
        <v>169</v>
      </c>
      <c r="L15" s="9">
        <v>125.887939102564</v>
      </c>
      <c r="M15" s="10" t="s">
        <v>152</v>
      </c>
      <c r="N15" s="9">
        <v>2053.0660889722199</v>
      </c>
      <c r="O15" s="10" t="s">
        <v>152</v>
      </c>
      <c r="P15" s="9">
        <v>452.354320512821</v>
      </c>
      <c r="Q15" s="10" t="s">
        <v>152</v>
      </c>
      <c r="R15" s="9">
        <v>6777.1093345590798</v>
      </c>
      <c r="S15" s="10" t="s">
        <v>169</v>
      </c>
    </row>
    <row r="16" spans="1:19" x14ac:dyDescent="0.2">
      <c r="A16" s="12" t="s">
        <v>176</v>
      </c>
      <c r="B16" s="9">
        <v>76.037135303265998</v>
      </c>
      <c r="C16" s="10" t="s">
        <v>169</v>
      </c>
      <c r="D16" s="9">
        <v>2282.50765163297</v>
      </c>
      <c r="E16" s="10" t="s">
        <v>152</v>
      </c>
      <c r="F16" s="9">
        <v>77.745013265536599</v>
      </c>
      <c r="G16" s="10" t="s">
        <v>169</v>
      </c>
      <c r="H16" s="9">
        <v>1342.9280587446001</v>
      </c>
      <c r="I16" s="10" t="s">
        <v>152</v>
      </c>
      <c r="J16" s="9">
        <v>475.701297045101</v>
      </c>
      <c r="K16" s="10" t="s">
        <v>169</v>
      </c>
      <c r="L16" s="9">
        <v>123.90097978227099</v>
      </c>
      <c r="M16" s="10" t="s">
        <v>152</v>
      </c>
      <c r="N16" s="9">
        <v>2082.2457371761402</v>
      </c>
      <c r="O16" s="10" t="s">
        <v>152</v>
      </c>
      <c r="P16" s="9">
        <v>492.68040435458801</v>
      </c>
      <c r="Q16" s="10" t="s">
        <v>152</v>
      </c>
      <c r="R16" s="9">
        <v>6953.7462773044799</v>
      </c>
      <c r="S16" s="10" t="s">
        <v>169</v>
      </c>
    </row>
    <row r="17" spans="1:19" x14ac:dyDescent="0.2">
      <c r="A17" s="12" t="s">
        <v>177</v>
      </c>
      <c r="B17" s="9">
        <v>76.159990881458995</v>
      </c>
      <c r="C17" s="10" t="s">
        <v>169</v>
      </c>
      <c r="D17" s="9">
        <v>1860.0927993921</v>
      </c>
      <c r="E17" s="10" t="s">
        <v>169</v>
      </c>
      <c r="F17" s="9">
        <v>65.911721267477205</v>
      </c>
      <c r="G17" s="10" t="s">
        <v>169</v>
      </c>
      <c r="H17" s="9">
        <v>1306.6328708988499</v>
      </c>
      <c r="I17" s="10" t="s">
        <v>152</v>
      </c>
      <c r="J17" s="9">
        <v>450.338817629179</v>
      </c>
      <c r="K17" s="10" t="s">
        <v>169</v>
      </c>
      <c r="L17" s="9">
        <v>122.73140121580499</v>
      </c>
      <c r="M17" s="10" t="s">
        <v>152</v>
      </c>
      <c r="N17" s="9">
        <v>1997.93731810703</v>
      </c>
      <c r="O17" s="10" t="s">
        <v>152</v>
      </c>
      <c r="P17" s="9">
        <v>485.208905775076</v>
      </c>
      <c r="Q17" s="10" t="s">
        <v>152</v>
      </c>
      <c r="R17" s="9">
        <v>6365.0138251669696</v>
      </c>
      <c r="S17" s="10" t="s">
        <v>169</v>
      </c>
    </row>
    <row r="18" spans="1:19" x14ac:dyDescent="0.2">
      <c r="A18" s="12" t="s">
        <v>178</v>
      </c>
      <c r="B18" s="9">
        <v>74.194701030927803</v>
      </c>
      <c r="C18" s="10" t="s">
        <v>169</v>
      </c>
      <c r="D18" s="9">
        <v>2274.39041237113</v>
      </c>
      <c r="E18" s="10" t="s">
        <v>152</v>
      </c>
      <c r="F18" s="9">
        <v>58.517866924889503</v>
      </c>
      <c r="G18" s="10" t="s">
        <v>169</v>
      </c>
      <c r="H18" s="9">
        <v>1301.8638054954899</v>
      </c>
      <c r="I18" s="10" t="s">
        <v>152</v>
      </c>
      <c r="J18" s="9">
        <v>448.90641531664198</v>
      </c>
      <c r="K18" s="10" t="s">
        <v>169</v>
      </c>
      <c r="L18" s="9">
        <v>116.610321060383</v>
      </c>
      <c r="M18" s="10" t="s">
        <v>152</v>
      </c>
      <c r="N18" s="9">
        <v>1967.4210540901399</v>
      </c>
      <c r="O18" s="10" t="s">
        <v>169</v>
      </c>
      <c r="P18" s="9">
        <v>472.03281885125199</v>
      </c>
      <c r="Q18" s="10" t="s">
        <v>152</v>
      </c>
      <c r="R18" s="9">
        <v>6713.9373951408597</v>
      </c>
      <c r="S18" s="10" t="s">
        <v>169</v>
      </c>
    </row>
    <row r="19" spans="1:19" x14ac:dyDescent="0.2">
      <c r="A19" s="12" t="s">
        <v>179</v>
      </c>
      <c r="B19" s="9">
        <v>72.539876258992805</v>
      </c>
      <c r="C19" s="10" t="s">
        <v>169</v>
      </c>
      <c r="D19" s="9">
        <v>2285.82244028777</v>
      </c>
      <c r="E19" s="10" t="s">
        <v>152</v>
      </c>
      <c r="F19" s="9">
        <v>61.287349556834499</v>
      </c>
      <c r="G19" s="10" t="s">
        <v>169</v>
      </c>
      <c r="H19" s="9">
        <v>1349.52364982109</v>
      </c>
      <c r="I19" s="10" t="s">
        <v>152</v>
      </c>
      <c r="J19" s="9">
        <v>440.40496115107902</v>
      </c>
      <c r="K19" s="10" t="s">
        <v>169</v>
      </c>
      <c r="L19" s="9">
        <v>114.21306187050401</v>
      </c>
      <c r="M19" s="10" t="s">
        <v>152</v>
      </c>
      <c r="N19" s="9">
        <v>2037.0424138547301</v>
      </c>
      <c r="O19" s="10" t="s">
        <v>169</v>
      </c>
      <c r="P19" s="9">
        <v>510.191010071942</v>
      </c>
      <c r="Q19" s="10" t="s">
        <v>152</v>
      </c>
      <c r="R19" s="9">
        <v>6871.0247628729503</v>
      </c>
      <c r="S19" s="10" t="s">
        <v>169</v>
      </c>
    </row>
    <row r="20" spans="1:19" x14ac:dyDescent="0.2">
      <c r="A20" s="12" t="s">
        <v>180</v>
      </c>
      <c r="B20" s="9">
        <v>72.442278873239403</v>
      </c>
      <c r="C20" s="10" t="s">
        <v>169</v>
      </c>
      <c r="D20" s="9">
        <v>2331.83968169014</v>
      </c>
      <c r="E20" s="10" t="s">
        <v>152</v>
      </c>
      <c r="F20" s="9">
        <v>64.127570112676096</v>
      </c>
      <c r="G20" s="10" t="s">
        <v>169</v>
      </c>
      <c r="H20" s="9">
        <v>1371.21075563814</v>
      </c>
      <c r="I20" s="10" t="s">
        <v>152</v>
      </c>
      <c r="J20" s="9">
        <v>421.44705633802801</v>
      </c>
      <c r="K20" s="10" t="s">
        <v>169</v>
      </c>
      <c r="L20" s="9">
        <v>109.428214084507</v>
      </c>
      <c r="M20" s="10" t="s">
        <v>152</v>
      </c>
      <c r="N20" s="9">
        <v>1992.4811336103901</v>
      </c>
      <c r="O20" s="10" t="s">
        <v>169</v>
      </c>
      <c r="P20" s="9">
        <v>523.31648169014102</v>
      </c>
      <c r="Q20" s="10" t="s">
        <v>152</v>
      </c>
      <c r="R20" s="9">
        <v>6886.2931720372699</v>
      </c>
      <c r="S20" s="10" t="s">
        <v>169</v>
      </c>
    </row>
    <row r="21" spans="1:19" x14ac:dyDescent="0.2">
      <c r="A21" s="12" t="s">
        <v>181</v>
      </c>
      <c r="B21" s="9">
        <v>67.776504801097403</v>
      </c>
      <c r="C21" s="10" t="s">
        <v>169</v>
      </c>
      <c r="D21" s="9">
        <v>2317.8356864873499</v>
      </c>
      <c r="E21" s="10" t="s">
        <v>152</v>
      </c>
      <c r="F21" s="9">
        <v>68.549112598079603</v>
      </c>
      <c r="G21" s="10" t="s">
        <v>169</v>
      </c>
      <c r="H21" s="9">
        <v>1343.47904341405</v>
      </c>
      <c r="I21" s="10" t="s">
        <v>152</v>
      </c>
      <c r="J21" s="9">
        <v>509.25235939643397</v>
      </c>
      <c r="K21" s="10" t="s">
        <v>152</v>
      </c>
      <c r="L21" s="9">
        <v>106.5845260631</v>
      </c>
      <c r="M21" s="10" t="s">
        <v>152</v>
      </c>
      <c r="N21" s="9">
        <v>1950.58553376809</v>
      </c>
      <c r="O21" s="10" t="s">
        <v>169</v>
      </c>
      <c r="P21" s="9">
        <v>533.68252400548704</v>
      </c>
      <c r="Q21" s="10" t="s">
        <v>152</v>
      </c>
      <c r="R21" s="9">
        <v>6897.7452905336804</v>
      </c>
      <c r="S21" s="10" t="s">
        <v>169</v>
      </c>
    </row>
    <row r="22" spans="1:19" x14ac:dyDescent="0.2">
      <c r="A22" s="12" t="s">
        <v>182</v>
      </c>
      <c r="B22" s="9">
        <v>65.330196765498599</v>
      </c>
      <c r="C22" s="10" t="s">
        <v>152</v>
      </c>
      <c r="D22" s="9">
        <v>2510.8827385444702</v>
      </c>
      <c r="E22" s="10" t="s">
        <v>152</v>
      </c>
      <c r="F22" s="9">
        <v>76.712870080862501</v>
      </c>
      <c r="G22" s="10" t="s">
        <v>169</v>
      </c>
      <c r="H22" s="9">
        <v>1405.9018056709599</v>
      </c>
      <c r="I22" s="10" t="s">
        <v>152</v>
      </c>
      <c r="J22" s="9">
        <v>499.967851752022</v>
      </c>
      <c r="K22" s="10" t="s">
        <v>152</v>
      </c>
      <c r="L22" s="9">
        <v>105.744633423181</v>
      </c>
      <c r="M22" s="10" t="s">
        <v>152</v>
      </c>
      <c r="N22" s="9">
        <v>2049.9376902336899</v>
      </c>
      <c r="O22" s="10" t="s">
        <v>169</v>
      </c>
      <c r="P22" s="9">
        <v>516.98791105121302</v>
      </c>
      <c r="Q22" s="10" t="s">
        <v>152</v>
      </c>
      <c r="R22" s="9">
        <v>7231.4656975219004</v>
      </c>
      <c r="S22" s="10" t="s">
        <v>169</v>
      </c>
    </row>
    <row r="23" spans="1:19" x14ac:dyDescent="0.2">
      <c r="A23" s="12" t="s">
        <v>184</v>
      </c>
      <c r="B23" s="9">
        <v>64.852598404255303</v>
      </c>
      <c r="C23" s="10" t="s">
        <v>152</v>
      </c>
      <c r="D23" s="9">
        <v>2698.4980851063801</v>
      </c>
      <c r="E23" s="10" t="s">
        <v>152</v>
      </c>
      <c r="F23" s="9">
        <v>99.520263297872305</v>
      </c>
      <c r="G23" s="10" t="s">
        <v>169</v>
      </c>
      <c r="H23" s="9">
        <v>1461.8296275070099</v>
      </c>
      <c r="I23" s="10" t="s">
        <v>152</v>
      </c>
      <c r="J23" s="9">
        <v>492.65360372340399</v>
      </c>
      <c r="K23" s="10" t="s">
        <v>152</v>
      </c>
      <c r="L23" s="9">
        <v>106.397843085106</v>
      </c>
      <c r="M23" s="10" t="s">
        <v>152</v>
      </c>
      <c r="N23" s="9">
        <v>2112.4440984042599</v>
      </c>
      <c r="O23" s="10" t="s">
        <v>169</v>
      </c>
      <c r="P23" s="9">
        <v>449.51654255319102</v>
      </c>
      <c r="Q23" s="10" t="s">
        <v>152</v>
      </c>
      <c r="R23" s="9">
        <v>7485.7126620814797</v>
      </c>
      <c r="S23" s="10" t="s">
        <v>169</v>
      </c>
    </row>
    <row r="24" spans="1:19" x14ac:dyDescent="0.2">
      <c r="A24" s="12" t="s">
        <v>185</v>
      </c>
      <c r="B24" s="9">
        <v>63.306180392156897</v>
      </c>
      <c r="C24" s="10" t="s">
        <v>152</v>
      </c>
      <c r="D24" s="9">
        <v>2704.6495445751598</v>
      </c>
      <c r="E24" s="10" t="s">
        <v>152</v>
      </c>
      <c r="F24" s="9">
        <v>96.271552883660107</v>
      </c>
      <c r="G24" s="10" t="s">
        <v>169</v>
      </c>
      <c r="H24" s="9">
        <v>1435.64352603622</v>
      </c>
      <c r="I24" s="10" t="s">
        <v>152</v>
      </c>
      <c r="J24" s="9">
        <v>454.87964444444401</v>
      </c>
      <c r="K24" s="10" t="s">
        <v>152</v>
      </c>
      <c r="L24" s="9">
        <v>100.24306143790901</v>
      </c>
      <c r="M24" s="10" t="s">
        <v>152</v>
      </c>
      <c r="N24" s="9">
        <v>2020.36815713743</v>
      </c>
      <c r="O24" s="10" t="s">
        <v>169</v>
      </c>
      <c r="P24" s="9">
        <v>417.55952941176503</v>
      </c>
      <c r="Q24" s="10" t="s">
        <v>152</v>
      </c>
      <c r="R24" s="9">
        <v>7292.9211963187499</v>
      </c>
      <c r="S24" s="10" t="s">
        <v>169</v>
      </c>
    </row>
    <row r="25" spans="1:19" x14ac:dyDescent="0.2">
      <c r="A25" s="12" t="s">
        <v>187</v>
      </c>
      <c r="B25" s="9">
        <v>61.054815384615402</v>
      </c>
      <c r="C25" s="10" t="s">
        <v>152</v>
      </c>
      <c r="D25" s="9">
        <v>2773.5049589743599</v>
      </c>
      <c r="E25" s="10" t="s">
        <v>152</v>
      </c>
      <c r="F25" s="9">
        <v>107.706917948718</v>
      </c>
      <c r="G25" s="10" t="s">
        <v>152</v>
      </c>
      <c r="H25" s="9">
        <v>1471.48439502734</v>
      </c>
      <c r="I25" s="10" t="s">
        <v>152</v>
      </c>
      <c r="J25" s="9">
        <v>450.66355641025598</v>
      </c>
      <c r="K25" s="10" t="s">
        <v>152</v>
      </c>
      <c r="L25" s="9">
        <v>96.209230056410306</v>
      </c>
      <c r="M25" s="10" t="s">
        <v>152</v>
      </c>
      <c r="N25" s="9">
        <v>2066.4429187373999</v>
      </c>
      <c r="O25" s="10" t="s">
        <v>169</v>
      </c>
      <c r="P25" s="9">
        <v>396.47668974358999</v>
      </c>
      <c r="Q25" s="10" t="s">
        <v>152</v>
      </c>
      <c r="R25" s="9">
        <v>7423.5434822826901</v>
      </c>
      <c r="S25" s="10" t="s">
        <v>169</v>
      </c>
    </row>
    <row r="26" spans="1:19" x14ac:dyDescent="0.2">
      <c r="A26" s="12" t="s">
        <v>188</v>
      </c>
      <c r="B26" s="9">
        <v>63.479498108448901</v>
      </c>
      <c r="C26" s="10" t="s">
        <v>152</v>
      </c>
      <c r="D26" s="9">
        <v>2931.85422698613</v>
      </c>
      <c r="E26" s="10" t="s">
        <v>152</v>
      </c>
      <c r="F26" s="9">
        <v>108.885339218159</v>
      </c>
      <c r="G26" s="10" t="s">
        <v>152</v>
      </c>
      <c r="H26" s="9">
        <v>1558.1573689817601</v>
      </c>
      <c r="I26" s="10" t="s">
        <v>152</v>
      </c>
      <c r="J26" s="9">
        <v>459.98470365699899</v>
      </c>
      <c r="K26" s="10" t="s">
        <v>152</v>
      </c>
      <c r="L26" s="9">
        <v>102.60300237074399</v>
      </c>
      <c r="M26" s="10" t="s">
        <v>152</v>
      </c>
      <c r="N26" s="9">
        <v>2168.3305614705</v>
      </c>
      <c r="O26" s="10" t="s">
        <v>169</v>
      </c>
      <c r="P26" s="9">
        <v>419.78294577553601</v>
      </c>
      <c r="Q26" s="10" t="s">
        <v>152</v>
      </c>
      <c r="R26" s="9">
        <v>7813.0776465682802</v>
      </c>
      <c r="S26" s="10" t="s">
        <v>169</v>
      </c>
    </row>
    <row r="27" spans="1:19" x14ac:dyDescent="0.2">
      <c r="A27" s="12" t="s">
        <v>189</v>
      </c>
      <c r="B27" s="9">
        <v>53.603962640099603</v>
      </c>
      <c r="C27" s="10" t="s">
        <v>152</v>
      </c>
      <c r="D27" s="9">
        <v>2490.54104607721</v>
      </c>
      <c r="E27" s="10" t="s">
        <v>152</v>
      </c>
      <c r="F27" s="9">
        <v>83.051997509339998</v>
      </c>
      <c r="G27" s="10" t="s">
        <v>152</v>
      </c>
      <c r="H27" s="9">
        <v>1285.7186296093801</v>
      </c>
      <c r="I27" s="10" t="s">
        <v>152</v>
      </c>
      <c r="J27" s="9">
        <v>369.07686176836899</v>
      </c>
      <c r="K27" s="10" t="s">
        <v>152</v>
      </c>
      <c r="L27" s="9">
        <v>95.652112727272694</v>
      </c>
      <c r="M27" s="10" t="s">
        <v>152</v>
      </c>
      <c r="N27" s="9">
        <v>1720.48054184487</v>
      </c>
      <c r="O27" s="10" t="s">
        <v>169</v>
      </c>
      <c r="P27" s="9">
        <v>403.31605479452099</v>
      </c>
      <c r="Q27" s="10" t="s">
        <v>152</v>
      </c>
      <c r="R27" s="9">
        <v>6501.4412069710597</v>
      </c>
      <c r="S27" s="10" t="s">
        <v>169</v>
      </c>
    </row>
    <row r="28" spans="1:19" x14ac:dyDescent="0.2">
      <c r="A28" s="12" t="s">
        <v>190</v>
      </c>
      <c r="B28" s="9">
        <v>63.245515470588202</v>
      </c>
      <c r="C28" s="10" t="s">
        <v>152</v>
      </c>
      <c r="D28" s="9">
        <v>2845.6878161764698</v>
      </c>
      <c r="E28" s="10" t="s">
        <v>152</v>
      </c>
      <c r="F28" s="9">
        <v>110.06677450980401</v>
      </c>
      <c r="G28" s="10" t="s">
        <v>152</v>
      </c>
      <c r="H28" s="9">
        <v>1799.14157888711</v>
      </c>
      <c r="I28" s="10" t="s">
        <v>152</v>
      </c>
      <c r="J28" s="9">
        <v>487.72095098039199</v>
      </c>
      <c r="K28" s="10" t="s">
        <v>152</v>
      </c>
      <c r="L28" s="9">
        <v>110.77530950875</v>
      </c>
      <c r="M28" s="10" t="s">
        <v>152</v>
      </c>
      <c r="N28" s="9">
        <v>1453.87080875437</v>
      </c>
      <c r="O28" s="10" t="s">
        <v>169</v>
      </c>
      <c r="P28" s="9">
        <v>438.48143137254903</v>
      </c>
      <c r="Q28" s="10" t="s">
        <v>152</v>
      </c>
      <c r="R28" s="9">
        <v>7308.99018566004</v>
      </c>
      <c r="S28" s="10" t="s">
        <v>169</v>
      </c>
    </row>
    <row r="29" spans="1:19" x14ac:dyDescent="0.2">
      <c r="A29" s="12" t="s">
        <v>191</v>
      </c>
      <c r="B29" s="9">
        <v>61.978875420867503</v>
      </c>
      <c r="C29" s="10" t="s">
        <v>152</v>
      </c>
      <c r="D29" s="9">
        <v>2748.3493880422002</v>
      </c>
      <c r="E29" s="10" t="s">
        <v>152</v>
      </c>
      <c r="F29" s="9">
        <v>93.174004689331795</v>
      </c>
      <c r="G29" s="10" t="s">
        <v>152</v>
      </c>
      <c r="H29" s="9">
        <v>1722.3200233139</v>
      </c>
      <c r="I29" s="10" t="s">
        <v>152</v>
      </c>
      <c r="J29" s="9">
        <v>548.97930310164099</v>
      </c>
      <c r="K29" s="10" t="s">
        <v>152</v>
      </c>
      <c r="L29" s="9">
        <v>108.36804306471301</v>
      </c>
      <c r="M29" s="10" t="s">
        <v>152</v>
      </c>
      <c r="N29" s="9">
        <v>1814.59841646827</v>
      </c>
      <c r="O29" s="10" t="s">
        <v>169</v>
      </c>
      <c r="P29" s="9">
        <v>425.66569220164098</v>
      </c>
      <c r="Q29" s="10" t="s">
        <v>152</v>
      </c>
      <c r="R29" s="9">
        <v>7523.4337463025704</v>
      </c>
      <c r="S29" s="10" t="s">
        <v>169</v>
      </c>
    </row>
    <row r="30" spans="1:19" x14ac:dyDescent="0.2">
      <c r="A30" s="12" t="s">
        <v>192</v>
      </c>
      <c r="B30" s="9">
        <v>66.995388768893804</v>
      </c>
      <c r="C30" s="10" t="s">
        <v>152</v>
      </c>
      <c r="D30" s="9">
        <v>3181.5790010952901</v>
      </c>
      <c r="E30" s="10" t="s">
        <v>152</v>
      </c>
      <c r="F30" s="9">
        <v>94.759638554216906</v>
      </c>
      <c r="G30" s="10" t="s">
        <v>152</v>
      </c>
      <c r="H30" s="9">
        <v>1809.3614304483201</v>
      </c>
      <c r="I30" s="10" t="s">
        <v>152</v>
      </c>
      <c r="J30" s="9">
        <v>571.99898197715197</v>
      </c>
      <c r="K30" s="10" t="s">
        <v>152</v>
      </c>
      <c r="L30" s="9">
        <v>105.12051927082101</v>
      </c>
      <c r="M30" s="10" t="s">
        <v>152</v>
      </c>
      <c r="N30" s="9">
        <v>2161.0741995388498</v>
      </c>
      <c r="O30" s="10" t="s">
        <v>169</v>
      </c>
      <c r="P30" s="9">
        <v>435.40232546330799</v>
      </c>
      <c r="Q30" s="10" t="s">
        <v>152</v>
      </c>
      <c r="R30" s="9">
        <v>8426.2914851168498</v>
      </c>
      <c r="S30" s="10" t="s">
        <v>169</v>
      </c>
    </row>
    <row r="31" spans="1:19" x14ac:dyDescent="0.2">
      <c r="A31" s="12" t="s">
        <v>193</v>
      </c>
      <c r="B31" s="9">
        <v>64.063955886435295</v>
      </c>
      <c r="C31" s="10" t="s">
        <v>152</v>
      </c>
      <c r="D31" s="9">
        <v>3221.1511440588902</v>
      </c>
      <c r="E31" s="10" t="s">
        <v>320</v>
      </c>
      <c r="F31" s="9">
        <v>91.227125981072604</v>
      </c>
      <c r="G31" s="10" t="s">
        <v>169</v>
      </c>
      <c r="H31" s="9">
        <v>1841.7209299572</v>
      </c>
      <c r="I31" s="10" t="s">
        <v>152</v>
      </c>
      <c r="J31" s="9">
        <v>584.31043767865401</v>
      </c>
      <c r="K31" s="10" t="s">
        <v>152</v>
      </c>
      <c r="L31" s="9">
        <v>110.10798283701401</v>
      </c>
      <c r="M31" s="10" t="s">
        <v>152</v>
      </c>
      <c r="N31" s="9">
        <v>2162.4442844946898</v>
      </c>
      <c r="O31" s="10" t="s">
        <v>169</v>
      </c>
      <c r="P31" s="9">
        <v>443.90467252996899</v>
      </c>
      <c r="Q31" s="10" t="s">
        <v>152</v>
      </c>
      <c r="R31" s="9">
        <v>8518.9305334239107</v>
      </c>
      <c r="S31" s="10" t="s">
        <v>424</v>
      </c>
    </row>
    <row r="32" spans="1:19" x14ac:dyDescent="0.2">
      <c r="A32" s="15" t="s">
        <v>195</v>
      </c>
      <c r="B32" s="13">
        <v>60.462825000000002</v>
      </c>
      <c r="C32" s="14" t="s">
        <v>152</v>
      </c>
      <c r="D32" s="13">
        <v>3267.8739999999998</v>
      </c>
      <c r="E32" s="14" t="s">
        <v>152</v>
      </c>
      <c r="F32" s="13">
        <v>90.507688999999999</v>
      </c>
      <c r="G32" s="14" t="s">
        <v>169</v>
      </c>
      <c r="H32" s="13">
        <v>1909.37752935047</v>
      </c>
      <c r="I32" s="14" t="s">
        <v>152</v>
      </c>
      <c r="J32" s="13">
        <v>598.44421598999998</v>
      </c>
      <c r="K32" s="14" t="s">
        <v>152</v>
      </c>
      <c r="L32" s="13">
        <v>103.322429</v>
      </c>
      <c r="M32" s="14" t="s">
        <v>152</v>
      </c>
      <c r="N32" s="13">
        <v>2105.1108447000001</v>
      </c>
      <c r="O32" s="14" t="s">
        <v>169</v>
      </c>
      <c r="P32" s="13">
        <v>442.96790700000003</v>
      </c>
      <c r="Q32" s="14" t="s">
        <v>152</v>
      </c>
      <c r="R32" s="13">
        <v>8578.0674400404696</v>
      </c>
      <c r="S32" s="14" t="s">
        <v>169</v>
      </c>
    </row>
    <row r="34" spans="1:2" x14ac:dyDescent="0.2">
      <c r="A34" s="16" t="s">
        <v>196</v>
      </c>
      <c r="B34" s="16" t="s">
        <v>229</v>
      </c>
    </row>
    <row r="37" spans="1:2" x14ac:dyDescent="0.2">
      <c r="B37" s="16" t="s">
        <v>203</v>
      </c>
    </row>
    <row r="38" spans="1:2" x14ac:dyDescent="0.2">
      <c r="B38" s="16" t="s">
        <v>325</v>
      </c>
    </row>
    <row r="41" spans="1:2" x14ac:dyDescent="0.2">
      <c r="A41" s="17" t="str">
        <f>HYPERLINK("#'GAMING 11'!A2", "&lt;&lt;&lt; Previous table")</f>
        <v>&lt;&lt;&lt; Previous table</v>
      </c>
    </row>
    <row r="42" spans="1:2" x14ac:dyDescent="0.2">
      <c r="A42" s="17" t="str">
        <f>HYPERLINK("#'GAMING 13'!A2",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HYPERLINK("#'INDEX'!B108", "Link to index")</f>
        <v>Link to index</v>
      </c>
    </row>
    <row r="2" spans="1:19" ht="15.75" customHeight="1" x14ac:dyDescent="0.2">
      <c r="A2" s="27" t="s">
        <v>437</v>
      </c>
      <c r="B2" s="28"/>
      <c r="C2" s="28"/>
      <c r="D2" s="28"/>
      <c r="E2" s="28"/>
      <c r="F2" s="28"/>
      <c r="G2" s="28"/>
      <c r="H2" s="28"/>
      <c r="I2" s="28"/>
      <c r="J2" s="28"/>
      <c r="K2" s="28"/>
      <c r="L2" s="28"/>
      <c r="M2" s="28"/>
      <c r="N2" s="28"/>
      <c r="O2" s="28"/>
      <c r="P2" s="28"/>
      <c r="Q2" s="28"/>
      <c r="R2" s="28"/>
      <c r="S2" s="28"/>
    </row>
    <row r="3" spans="1:19" ht="15.75" customHeight="1" x14ac:dyDescent="0.2">
      <c r="A3" s="27" t="s">
        <v>119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183.7130341168</v>
      </c>
      <c r="C7" s="10" t="s">
        <v>169</v>
      </c>
      <c r="D7" s="18">
        <v>280.041089557406</v>
      </c>
      <c r="E7" s="10" t="s">
        <v>152</v>
      </c>
      <c r="F7" s="18">
        <v>216.07385818557199</v>
      </c>
      <c r="G7" s="10" t="s">
        <v>169</v>
      </c>
      <c r="H7" s="18">
        <v>231.02910397431199</v>
      </c>
      <c r="I7" s="10" t="s">
        <v>152</v>
      </c>
      <c r="J7" s="18">
        <v>203.291500700721</v>
      </c>
      <c r="K7" s="10" t="s">
        <v>169</v>
      </c>
      <c r="L7" s="18">
        <v>191.421404006241</v>
      </c>
      <c r="M7" s="10" t="s">
        <v>152</v>
      </c>
      <c r="N7" s="18">
        <v>126.727626686627</v>
      </c>
      <c r="O7" s="10" t="s">
        <v>169</v>
      </c>
      <c r="P7" s="18">
        <v>121.747649327785</v>
      </c>
      <c r="Q7" s="10" t="s">
        <v>152</v>
      </c>
      <c r="R7" s="18">
        <v>206.846671157533</v>
      </c>
      <c r="S7" s="10" t="s">
        <v>169</v>
      </c>
    </row>
    <row r="8" spans="1:19" x14ac:dyDescent="0.2">
      <c r="A8" s="12" t="s">
        <v>164</v>
      </c>
      <c r="B8" s="18">
        <v>132.77606154218901</v>
      </c>
      <c r="C8" s="10" t="s">
        <v>169</v>
      </c>
      <c r="D8" s="18">
        <v>209.00128326930599</v>
      </c>
      <c r="E8" s="10" t="s">
        <v>152</v>
      </c>
      <c r="F8" s="18">
        <v>166.867461239476</v>
      </c>
      <c r="G8" s="10" t="s">
        <v>169</v>
      </c>
      <c r="H8" s="18">
        <v>186.06878808947201</v>
      </c>
      <c r="I8" s="10" t="s">
        <v>152</v>
      </c>
      <c r="J8" s="18">
        <v>177.690532888588</v>
      </c>
      <c r="K8" s="10" t="s">
        <v>169</v>
      </c>
      <c r="L8" s="18">
        <v>181.80313225748799</v>
      </c>
      <c r="M8" s="10" t="s">
        <v>152</v>
      </c>
      <c r="N8" s="18">
        <v>106.00663309142</v>
      </c>
      <c r="O8" s="10" t="s">
        <v>169</v>
      </c>
      <c r="P8" s="18">
        <v>125.644397002939</v>
      </c>
      <c r="Q8" s="10" t="s">
        <v>152</v>
      </c>
      <c r="R8" s="18">
        <v>166.12398488688001</v>
      </c>
      <c r="S8" s="10" t="s">
        <v>169</v>
      </c>
    </row>
    <row r="9" spans="1:19" x14ac:dyDescent="0.2">
      <c r="A9" s="12" t="s">
        <v>165</v>
      </c>
      <c r="B9" s="18">
        <v>122.137561398499</v>
      </c>
      <c r="C9" s="10" t="s">
        <v>169</v>
      </c>
      <c r="D9" s="18">
        <v>215.44858041871899</v>
      </c>
      <c r="E9" s="10" t="s">
        <v>152</v>
      </c>
      <c r="F9" s="18">
        <v>182.447551904661</v>
      </c>
      <c r="G9" s="10" t="s">
        <v>169</v>
      </c>
      <c r="H9" s="18">
        <v>199.197613838526</v>
      </c>
      <c r="I9" s="10" t="s">
        <v>152</v>
      </c>
      <c r="J9" s="18">
        <v>198.09311131272401</v>
      </c>
      <c r="K9" s="10" t="s">
        <v>169</v>
      </c>
      <c r="L9" s="18">
        <v>180.246977903344</v>
      </c>
      <c r="M9" s="10" t="s">
        <v>152</v>
      </c>
      <c r="N9" s="18">
        <v>100.87859979586101</v>
      </c>
      <c r="O9" s="10" t="s">
        <v>169</v>
      </c>
      <c r="P9" s="18">
        <v>125.10954329664899</v>
      </c>
      <c r="Q9" s="10" t="s">
        <v>152</v>
      </c>
      <c r="R9" s="18">
        <v>170.935207101326</v>
      </c>
      <c r="S9" s="10" t="s">
        <v>169</v>
      </c>
    </row>
    <row r="10" spans="1:19" x14ac:dyDescent="0.2">
      <c r="A10" s="12" t="s">
        <v>166</v>
      </c>
      <c r="B10" s="18">
        <v>182.12961706900799</v>
      </c>
      <c r="C10" s="10" t="s">
        <v>169</v>
      </c>
      <c r="D10" s="18">
        <v>224.007572677003</v>
      </c>
      <c r="E10" s="10" t="s">
        <v>152</v>
      </c>
      <c r="F10" s="18">
        <v>188.412560365979</v>
      </c>
      <c r="G10" s="10" t="s">
        <v>169</v>
      </c>
      <c r="H10" s="18">
        <v>217.786242220068</v>
      </c>
      <c r="I10" s="10" t="s">
        <v>152</v>
      </c>
      <c r="J10" s="18">
        <v>225.213940125059</v>
      </c>
      <c r="K10" s="10" t="s">
        <v>169</v>
      </c>
      <c r="L10" s="18">
        <v>196.73596888525</v>
      </c>
      <c r="M10" s="10" t="s">
        <v>152</v>
      </c>
      <c r="N10" s="18">
        <v>107.17996642897501</v>
      </c>
      <c r="O10" s="10" t="s">
        <v>169</v>
      </c>
      <c r="P10" s="18">
        <v>125.41430042291501</v>
      </c>
      <c r="Q10" s="10" t="s">
        <v>152</v>
      </c>
      <c r="R10" s="18">
        <v>182.45397920681299</v>
      </c>
      <c r="S10" s="10" t="s">
        <v>169</v>
      </c>
    </row>
    <row r="11" spans="1:19" x14ac:dyDescent="0.2">
      <c r="A11" s="12" t="s">
        <v>170</v>
      </c>
      <c r="B11" s="18">
        <v>200.18683624623199</v>
      </c>
      <c r="C11" s="10" t="s">
        <v>169</v>
      </c>
      <c r="D11" s="18">
        <v>232.370934584266</v>
      </c>
      <c r="E11" s="10" t="s">
        <v>152</v>
      </c>
      <c r="F11" s="18">
        <v>203.36678992780401</v>
      </c>
      <c r="G11" s="10" t="s">
        <v>169</v>
      </c>
      <c r="H11" s="18">
        <v>242.696730103992</v>
      </c>
      <c r="I11" s="10" t="s">
        <v>152</v>
      </c>
      <c r="J11" s="18">
        <v>255.46847475145401</v>
      </c>
      <c r="K11" s="10" t="s">
        <v>169</v>
      </c>
      <c r="L11" s="18">
        <v>210.50543619751301</v>
      </c>
      <c r="M11" s="10" t="s">
        <v>152</v>
      </c>
      <c r="N11" s="18">
        <v>108.305502504659</v>
      </c>
      <c r="O11" s="10" t="s">
        <v>169</v>
      </c>
      <c r="P11" s="18">
        <v>133.28394587747701</v>
      </c>
      <c r="Q11" s="10" t="s">
        <v>152</v>
      </c>
      <c r="R11" s="18">
        <v>194.122060607463</v>
      </c>
      <c r="S11" s="10" t="s">
        <v>169</v>
      </c>
    </row>
    <row r="12" spans="1:19" x14ac:dyDescent="0.2">
      <c r="A12" s="12" t="s">
        <v>171</v>
      </c>
      <c r="B12" s="18">
        <v>190.38877701598699</v>
      </c>
      <c r="C12" s="10" t="s">
        <v>169</v>
      </c>
      <c r="D12" s="18">
        <v>254.68698633492301</v>
      </c>
      <c r="E12" s="10" t="s">
        <v>152</v>
      </c>
      <c r="F12" s="18">
        <v>238.215277777778</v>
      </c>
      <c r="G12" s="10" t="s">
        <v>169</v>
      </c>
      <c r="H12" s="18">
        <v>263.23147479370999</v>
      </c>
      <c r="I12" s="10" t="s">
        <v>152</v>
      </c>
      <c r="J12" s="18">
        <v>264.740579199249</v>
      </c>
      <c r="K12" s="10" t="s">
        <v>169</v>
      </c>
      <c r="L12" s="18">
        <v>214.26120861946001</v>
      </c>
      <c r="M12" s="10" t="s">
        <v>152</v>
      </c>
      <c r="N12" s="18">
        <v>108.654438010471</v>
      </c>
      <c r="O12" s="10" t="s">
        <v>169</v>
      </c>
      <c r="P12" s="18">
        <v>141.80609373439901</v>
      </c>
      <c r="Q12" s="10" t="s">
        <v>152</v>
      </c>
      <c r="R12" s="18">
        <v>207.35060649703101</v>
      </c>
      <c r="S12" s="10" t="s">
        <v>169</v>
      </c>
    </row>
    <row r="13" spans="1:19" x14ac:dyDescent="0.2">
      <c r="A13" s="12" t="s">
        <v>172</v>
      </c>
      <c r="B13" s="18">
        <v>180.71161413868001</v>
      </c>
      <c r="C13" s="10" t="s">
        <v>169</v>
      </c>
      <c r="D13" s="18">
        <v>271.90144277133197</v>
      </c>
      <c r="E13" s="10" t="s">
        <v>152</v>
      </c>
      <c r="F13" s="18">
        <v>291.80646786149401</v>
      </c>
      <c r="G13" s="10" t="s">
        <v>169</v>
      </c>
      <c r="H13" s="18">
        <v>270.08239433220899</v>
      </c>
      <c r="I13" s="10" t="s">
        <v>152</v>
      </c>
      <c r="J13" s="18">
        <v>262.08479267820502</v>
      </c>
      <c r="K13" s="10" t="s">
        <v>169</v>
      </c>
      <c r="L13" s="18">
        <v>203.16665407488199</v>
      </c>
      <c r="M13" s="10" t="s">
        <v>152</v>
      </c>
      <c r="N13" s="18">
        <v>319.61466138404103</v>
      </c>
      <c r="O13" s="10" t="s">
        <v>152</v>
      </c>
      <c r="P13" s="18">
        <v>146.797029556556</v>
      </c>
      <c r="Q13" s="10" t="s">
        <v>152</v>
      </c>
      <c r="R13" s="18">
        <v>267.26760087981899</v>
      </c>
      <c r="S13" s="10" t="s">
        <v>169</v>
      </c>
    </row>
    <row r="14" spans="1:19" x14ac:dyDescent="0.2">
      <c r="A14" s="12" t="s">
        <v>173</v>
      </c>
      <c r="B14" s="18">
        <v>179.73794350852799</v>
      </c>
      <c r="C14" s="10" t="s">
        <v>169</v>
      </c>
      <c r="D14" s="18">
        <v>291.19776860980699</v>
      </c>
      <c r="E14" s="10" t="s">
        <v>152</v>
      </c>
      <c r="F14" s="18">
        <v>311.07772289404897</v>
      </c>
      <c r="G14" s="10" t="s">
        <v>169</v>
      </c>
      <c r="H14" s="18">
        <v>254.71439662907699</v>
      </c>
      <c r="I14" s="10" t="s">
        <v>152</v>
      </c>
      <c r="J14" s="18">
        <v>276.81463708493601</v>
      </c>
      <c r="K14" s="10" t="s">
        <v>169</v>
      </c>
      <c r="L14" s="18">
        <v>218.32288342607299</v>
      </c>
      <c r="M14" s="10" t="s">
        <v>152</v>
      </c>
      <c r="N14" s="18">
        <v>323.86629584896599</v>
      </c>
      <c r="O14" s="10" t="s">
        <v>152</v>
      </c>
      <c r="P14" s="18">
        <v>167.40829604589999</v>
      </c>
      <c r="Q14" s="10" t="s">
        <v>152</v>
      </c>
      <c r="R14" s="18">
        <v>275.34990656887197</v>
      </c>
      <c r="S14" s="10" t="s">
        <v>169</v>
      </c>
    </row>
    <row r="15" spans="1:19" x14ac:dyDescent="0.2">
      <c r="A15" s="12" t="s">
        <v>174</v>
      </c>
      <c r="B15" s="18">
        <v>188.77118525130399</v>
      </c>
      <c r="C15" s="10" t="s">
        <v>169</v>
      </c>
      <c r="D15" s="18">
        <v>264.391559476277</v>
      </c>
      <c r="E15" s="10" t="s">
        <v>152</v>
      </c>
      <c r="F15" s="18">
        <v>329.61688129479001</v>
      </c>
      <c r="G15" s="10" t="s">
        <v>169</v>
      </c>
      <c r="H15" s="18">
        <v>267.85395750154299</v>
      </c>
      <c r="I15" s="10" t="s">
        <v>152</v>
      </c>
      <c r="J15" s="18">
        <v>256.20332371703699</v>
      </c>
      <c r="K15" s="10" t="s">
        <v>169</v>
      </c>
      <c r="L15" s="18">
        <v>212.990264366101</v>
      </c>
      <c r="M15" s="10" t="s">
        <v>152</v>
      </c>
      <c r="N15" s="18">
        <v>327.11920814805899</v>
      </c>
      <c r="O15" s="10" t="s">
        <v>152</v>
      </c>
      <c r="P15" s="18">
        <v>177.97265657984599</v>
      </c>
      <c r="Q15" s="10" t="s">
        <v>152</v>
      </c>
      <c r="R15" s="18">
        <v>269.49740988073501</v>
      </c>
      <c r="S15" s="10" t="s">
        <v>169</v>
      </c>
    </row>
    <row r="16" spans="1:19" x14ac:dyDescent="0.2">
      <c r="A16" s="12" t="s">
        <v>176</v>
      </c>
      <c r="B16" s="18">
        <v>184.07339907077699</v>
      </c>
      <c r="C16" s="10" t="s">
        <v>169</v>
      </c>
      <c r="D16" s="18">
        <v>280.03469328095503</v>
      </c>
      <c r="E16" s="10" t="s">
        <v>152</v>
      </c>
      <c r="F16" s="18">
        <v>319.10072686690597</v>
      </c>
      <c r="G16" s="10" t="s">
        <v>169</v>
      </c>
      <c r="H16" s="18">
        <v>274.13906412088699</v>
      </c>
      <c r="I16" s="10" t="s">
        <v>152</v>
      </c>
      <c r="J16" s="18">
        <v>251.61243283866699</v>
      </c>
      <c r="K16" s="10" t="s">
        <v>169</v>
      </c>
      <c r="L16" s="18">
        <v>213.023900242466</v>
      </c>
      <c r="M16" s="10" t="s">
        <v>152</v>
      </c>
      <c r="N16" s="18">
        <v>333.813161473523</v>
      </c>
      <c r="O16" s="10" t="s">
        <v>152</v>
      </c>
      <c r="P16" s="18">
        <v>193.09145202990899</v>
      </c>
      <c r="Q16" s="10" t="s">
        <v>152</v>
      </c>
      <c r="R16" s="18">
        <v>278.47307410501998</v>
      </c>
      <c r="S16" s="10" t="s">
        <v>169</v>
      </c>
    </row>
    <row r="17" spans="1:19" x14ac:dyDescent="0.2">
      <c r="A17" s="12" t="s">
        <v>177</v>
      </c>
      <c r="B17" s="18">
        <v>184.594465143897</v>
      </c>
      <c r="C17" s="10" t="s">
        <v>169</v>
      </c>
      <c r="D17" s="18">
        <v>229.73709945195299</v>
      </c>
      <c r="E17" s="10" t="s">
        <v>169</v>
      </c>
      <c r="F17" s="18">
        <v>269.21423713032499</v>
      </c>
      <c r="G17" s="10" t="s">
        <v>169</v>
      </c>
      <c r="H17" s="18">
        <v>266.63994962714202</v>
      </c>
      <c r="I17" s="10" t="s">
        <v>152</v>
      </c>
      <c r="J17" s="18">
        <v>240.31982293146501</v>
      </c>
      <c r="K17" s="10" t="s">
        <v>169</v>
      </c>
      <c r="L17" s="18">
        <v>213.07247825600899</v>
      </c>
      <c r="M17" s="10" t="s">
        <v>152</v>
      </c>
      <c r="N17" s="18">
        <v>320.70987420441901</v>
      </c>
      <c r="O17" s="10" t="s">
        <v>152</v>
      </c>
      <c r="P17" s="18">
        <v>188.99178627478801</v>
      </c>
      <c r="Q17" s="10" t="s">
        <v>152</v>
      </c>
      <c r="R17" s="18">
        <v>255.57358481502399</v>
      </c>
      <c r="S17" s="10" t="s">
        <v>169</v>
      </c>
    </row>
    <row r="18" spans="1:19" x14ac:dyDescent="0.2">
      <c r="A18" s="12" t="s">
        <v>178</v>
      </c>
      <c r="B18" s="18">
        <v>181.66747157219999</v>
      </c>
      <c r="C18" s="10" t="s">
        <v>169</v>
      </c>
      <c r="D18" s="18">
        <v>286.03922177761302</v>
      </c>
      <c r="E18" s="10" t="s">
        <v>152</v>
      </c>
      <c r="F18" s="18">
        <v>242.76097784495599</v>
      </c>
      <c r="G18" s="10" t="s">
        <v>169</v>
      </c>
      <c r="H18" s="18">
        <v>269.03276952273399</v>
      </c>
      <c r="I18" s="10" t="s">
        <v>152</v>
      </c>
      <c r="J18" s="18">
        <v>244.38373237613601</v>
      </c>
      <c r="K18" s="10" t="s">
        <v>169</v>
      </c>
      <c r="L18" s="18">
        <v>206.738612680453</v>
      </c>
      <c r="M18" s="10" t="s">
        <v>152</v>
      </c>
      <c r="N18" s="18">
        <v>320.35848003672299</v>
      </c>
      <c r="O18" s="10" t="s">
        <v>169</v>
      </c>
      <c r="P18" s="18">
        <v>184.640694783095</v>
      </c>
      <c r="Q18" s="10" t="s">
        <v>152</v>
      </c>
      <c r="R18" s="18">
        <v>273.56811863690598</v>
      </c>
      <c r="S18" s="10" t="s">
        <v>169</v>
      </c>
    </row>
    <row r="19" spans="1:19" x14ac:dyDescent="0.2">
      <c r="A19" s="12" t="s">
        <v>179</v>
      </c>
      <c r="B19" s="18">
        <v>178.01936645452199</v>
      </c>
      <c r="C19" s="10" t="s">
        <v>169</v>
      </c>
      <c r="D19" s="18">
        <v>290.59195594693398</v>
      </c>
      <c r="E19" s="10" t="s">
        <v>152</v>
      </c>
      <c r="F19" s="18">
        <v>255.452810570526</v>
      </c>
      <c r="G19" s="10" t="s">
        <v>169</v>
      </c>
      <c r="H19" s="18">
        <v>279.84684354012302</v>
      </c>
      <c r="I19" s="10" t="s">
        <v>152</v>
      </c>
      <c r="J19" s="18">
        <v>242.92967066522101</v>
      </c>
      <c r="K19" s="10" t="s">
        <v>169</v>
      </c>
      <c r="L19" s="18">
        <v>205.97943668237099</v>
      </c>
      <c r="M19" s="10" t="s">
        <v>152</v>
      </c>
      <c r="N19" s="18">
        <v>333.34699972180903</v>
      </c>
      <c r="O19" s="10" t="s">
        <v>169</v>
      </c>
      <c r="P19" s="18">
        <v>198.08422312116201</v>
      </c>
      <c r="Q19" s="10" t="s">
        <v>152</v>
      </c>
      <c r="R19" s="18">
        <v>281.67785912151101</v>
      </c>
      <c r="S19" s="10" t="s">
        <v>169</v>
      </c>
    </row>
    <row r="20" spans="1:19" x14ac:dyDescent="0.2">
      <c r="A20" s="12" t="s">
        <v>180</v>
      </c>
      <c r="B20" s="18">
        <v>178.108989601568</v>
      </c>
      <c r="C20" s="10" t="s">
        <v>169</v>
      </c>
      <c r="D20" s="18">
        <v>298.67881529762502</v>
      </c>
      <c r="E20" s="10" t="s">
        <v>152</v>
      </c>
      <c r="F20" s="18">
        <v>265.31794072825397</v>
      </c>
      <c r="G20" s="10" t="s">
        <v>169</v>
      </c>
      <c r="H20" s="18">
        <v>284.57037168462602</v>
      </c>
      <c r="I20" s="10" t="s">
        <v>152</v>
      </c>
      <c r="J20" s="18">
        <v>235.058053903097</v>
      </c>
      <c r="K20" s="10" t="s">
        <v>169</v>
      </c>
      <c r="L20" s="18">
        <v>200.837662852661</v>
      </c>
      <c r="M20" s="10" t="s">
        <v>152</v>
      </c>
      <c r="N20" s="18">
        <v>326.04781167360801</v>
      </c>
      <c r="O20" s="10" t="s">
        <v>169</v>
      </c>
      <c r="P20" s="18">
        <v>201.67185376249</v>
      </c>
      <c r="Q20" s="10" t="s">
        <v>152</v>
      </c>
      <c r="R20" s="18">
        <v>283.14014885922097</v>
      </c>
      <c r="S20" s="10" t="s">
        <v>169</v>
      </c>
    </row>
    <row r="21" spans="1:19" x14ac:dyDescent="0.2">
      <c r="A21" s="12" t="s">
        <v>181</v>
      </c>
      <c r="B21" s="18">
        <v>168.56068157954201</v>
      </c>
      <c r="C21" s="10" t="s">
        <v>169</v>
      </c>
      <c r="D21" s="18">
        <v>300.26594277281703</v>
      </c>
      <c r="E21" s="10" t="s">
        <v>152</v>
      </c>
      <c r="F21" s="18">
        <v>285.49874657429399</v>
      </c>
      <c r="G21" s="10" t="s">
        <v>169</v>
      </c>
      <c r="H21" s="18">
        <v>281.25466433579101</v>
      </c>
      <c r="I21" s="10" t="s">
        <v>152</v>
      </c>
      <c r="J21" s="18">
        <v>288.797216854201</v>
      </c>
      <c r="K21" s="10" t="s">
        <v>152</v>
      </c>
      <c r="L21" s="18">
        <v>199.90640458279199</v>
      </c>
      <c r="M21" s="10" t="s">
        <v>152</v>
      </c>
      <c r="N21" s="18">
        <v>320.70832424389801</v>
      </c>
      <c r="O21" s="10" t="s">
        <v>169</v>
      </c>
      <c r="P21" s="18">
        <v>207.20400132381499</v>
      </c>
      <c r="Q21" s="10" t="s">
        <v>152</v>
      </c>
      <c r="R21" s="18">
        <v>286.26561557296901</v>
      </c>
      <c r="S21" s="10" t="s">
        <v>169</v>
      </c>
    </row>
    <row r="22" spans="1:19" x14ac:dyDescent="0.2">
      <c r="A22" s="12" t="s">
        <v>182</v>
      </c>
      <c r="B22" s="18">
        <v>162.89612013380199</v>
      </c>
      <c r="C22" s="10" t="s">
        <v>152</v>
      </c>
      <c r="D22" s="18">
        <v>326.07361735724498</v>
      </c>
      <c r="E22" s="10" t="s">
        <v>152</v>
      </c>
      <c r="F22" s="18">
        <v>322.171167421463</v>
      </c>
      <c r="G22" s="10" t="s">
        <v>169</v>
      </c>
      <c r="H22" s="18">
        <v>295.23236332801201</v>
      </c>
      <c r="I22" s="10" t="s">
        <v>152</v>
      </c>
      <c r="J22" s="18">
        <v>285.95582193182099</v>
      </c>
      <c r="K22" s="10" t="s">
        <v>152</v>
      </c>
      <c r="L22" s="18">
        <v>200.734092177657</v>
      </c>
      <c r="M22" s="10" t="s">
        <v>152</v>
      </c>
      <c r="N22" s="18">
        <v>335.70597133318103</v>
      </c>
      <c r="O22" s="10" t="s">
        <v>169</v>
      </c>
      <c r="P22" s="18">
        <v>202.17256778334001</v>
      </c>
      <c r="Q22" s="10" t="s">
        <v>152</v>
      </c>
      <c r="R22" s="18">
        <v>300.76915355718597</v>
      </c>
      <c r="S22" s="10" t="s">
        <v>169</v>
      </c>
    </row>
    <row r="23" spans="1:19" x14ac:dyDescent="0.2">
      <c r="A23" s="12" t="s">
        <v>184</v>
      </c>
      <c r="B23" s="18">
        <v>161.03184391768801</v>
      </c>
      <c r="C23" s="10" t="s">
        <v>152</v>
      </c>
      <c r="D23" s="18">
        <v>349.67865896763999</v>
      </c>
      <c r="E23" s="10" t="s">
        <v>152</v>
      </c>
      <c r="F23" s="18">
        <v>420.64319753866999</v>
      </c>
      <c r="G23" s="10" t="s">
        <v>169</v>
      </c>
      <c r="H23" s="18">
        <v>306.71513360709503</v>
      </c>
      <c r="I23" s="10" t="s">
        <v>152</v>
      </c>
      <c r="J23" s="18">
        <v>283.33675370042101</v>
      </c>
      <c r="K23" s="10" t="s">
        <v>152</v>
      </c>
      <c r="L23" s="18">
        <v>203.470392923975</v>
      </c>
      <c r="M23" s="10" t="s">
        <v>152</v>
      </c>
      <c r="N23" s="18">
        <v>342.566598263814</v>
      </c>
      <c r="O23" s="10" t="s">
        <v>169</v>
      </c>
      <c r="P23" s="18">
        <v>176.901612049454</v>
      </c>
      <c r="Q23" s="10" t="s">
        <v>152</v>
      </c>
      <c r="R23" s="18">
        <v>310.66777758885303</v>
      </c>
      <c r="S23" s="10" t="s">
        <v>169</v>
      </c>
    </row>
    <row r="24" spans="1:19" x14ac:dyDescent="0.2">
      <c r="A24" s="12" t="s">
        <v>185</v>
      </c>
      <c r="B24" s="18">
        <v>156.218483434658</v>
      </c>
      <c r="C24" s="10" t="s">
        <v>152</v>
      </c>
      <c r="D24" s="18">
        <v>350.64962890492501</v>
      </c>
      <c r="E24" s="10" t="s">
        <v>152</v>
      </c>
      <c r="F24" s="18">
        <v>411.67000498161201</v>
      </c>
      <c r="G24" s="10" t="s">
        <v>169</v>
      </c>
      <c r="H24" s="18">
        <v>301.38052521241798</v>
      </c>
      <c r="I24" s="10" t="s">
        <v>152</v>
      </c>
      <c r="J24" s="18">
        <v>263.74674489379697</v>
      </c>
      <c r="K24" s="10" t="s">
        <v>152</v>
      </c>
      <c r="L24" s="18">
        <v>192.24082782734399</v>
      </c>
      <c r="M24" s="10" t="s">
        <v>152</v>
      </c>
      <c r="N24" s="18">
        <v>325.64233473566702</v>
      </c>
      <c r="O24" s="10" t="s">
        <v>169</v>
      </c>
      <c r="P24" s="18">
        <v>165.76227599146</v>
      </c>
      <c r="Q24" s="10" t="s">
        <v>152</v>
      </c>
      <c r="R24" s="18">
        <v>302.736231675748</v>
      </c>
      <c r="S24" s="10" t="s">
        <v>169</v>
      </c>
    </row>
    <row r="25" spans="1:19" x14ac:dyDescent="0.2">
      <c r="A25" s="12" t="s">
        <v>187</v>
      </c>
      <c r="B25" s="18">
        <v>149.38040768441101</v>
      </c>
      <c r="C25" s="10" t="s">
        <v>152</v>
      </c>
      <c r="D25" s="18">
        <v>360.815897926498</v>
      </c>
      <c r="E25" s="10" t="s">
        <v>152</v>
      </c>
      <c r="F25" s="18">
        <v>467.99598491630701</v>
      </c>
      <c r="G25" s="10" t="s">
        <v>152</v>
      </c>
      <c r="H25" s="18">
        <v>309.29020039352298</v>
      </c>
      <c r="I25" s="10" t="s">
        <v>152</v>
      </c>
      <c r="J25" s="18">
        <v>263.35132421420798</v>
      </c>
      <c r="K25" s="10" t="s">
        <v>152</v>
      </c>
      <c r="L25" s="18">
        <v>183.78448147339799</v>
      </c>
      <c r="M25" s="10" t="s">
        <v>152</v>
      </c>
      <c r="N25" s="18">
        <v>332.44431534566201</v>
      </c>
      <c r="O25" s="10" t="s">
        <v>169</v>
      </c>
      <c r="P25" s="18">
        <v>158.552653426272</v>
      </c>
      <c r="Q25" s="10" t="s">
        <v>152</v>
      </c>
      <c r="R25" s="18">
        <v>308.80994183715399</v>
      </c>
      <c r="S25" s="10" t="s">
        <v>169</v>
      </c>
    </row>
    <row r="26" spans="1:19" x14ac:dyDescent="0.2">
      <c r="A26" s="12" t="s">
        <v>188</v>
      </c>
      <c r="B26" s="18">
        <v>153.874781542053</v>
      </c>
      <c r="C26" s="10" t="s">
        <v>152</v>
      </c>
      <c r="D26" s="18">
        <v>382.43237624959198</v>
      </c>
      <c r="E26" s="10" t="s">
        <v>152</v>
      </c>
      <c r="F26" s="18">
        <v>481.11384875883198</v>
      </c>
      <c r="G26" s="10" t="s">
        <v>152</v>
      </c>
      <c r="H26" s="18">
        <v>326.88892136977898</v>
      </c>
      <c r="I26" s="10" t="s">
        <v>152</v>
      </c>
      <c r="J26" s="18">
        <v>269.72320071099398</v>
      </c>
      <c r="K26" s="10" t="s">
        <v>152</v>
      </c>
      <c r="L26" s="18">
        <v>194.61061508803201</v>
      </c>
      <c r="M26" s="10" t="s">
        <v>152</v>
      </c>
      <c r="N26" s="18">
        <v>347.64849531995401</v>
      </c>
      <c r="O26" s="10" t="s">
        <v>169</v>
      </c>
      <c r="P26" s="18">
        <v>168.17141011235799</v>
      </c>
      <c r="Q26" s="10" t="s">
        <v>152</v>
      </c>
      <c r="R26" s="18">
        <v>324.97055955644203</v>
      </c>
      <c r="S26" s="10" t="s">
        <v>169</v>
      </c>
    </row>
    <row r="27" spans="1:19" x14ac:dyDescent="0.2">
      <c r="A27" s="12" t="s">
        <v>189</v>
      </c>
      <c r="B27" s="18">
        <v>128.51565623886799</v>
      </c>
      <c r="C27" s="10" t="s">
        <v>152</v>
      </c>
      <c r="D27" s="18">
        <v>325.36659579757998</v>
      </c>
      <c r="E27" s="10" t="s">
        <v>152</v>
      </c>
      <c r="F27" s="18">
        <v>370.65948491697202</v>
      </c>
      <c r="G27" s="10" t="s">
        <v>152</v>
      </c>
      <c r="H27" s="18">
        <v>268.251890871331</v>
      </c>
      <c r="I27" s="10" t="s">
        <v>152</v>
      </c>
      <c r="J27" s="18">
        <v>216.01904613832599</v>
      </c>
      <c r="K27" s="10" t="s">
        <v>152</v>
      </c>
      <c r="L27" s="18">
        <v>179.737000751003</v>
      </c>
      <c r="M27" s="10" t="s">
        <v>152</v>
      </c>
      <c r="N27" s="18">
        <v>274.80145064526198</v>
      </c>
      <c r="O27" s="10" t="s">
        <v>169</v>
      </c>
      <c r="P27" s="18">
        <v>160.513979948545</v>
      </c>
      <c r="Q27" s="10" t="s">
        <v>152</v>
      </c>
      <c r="R27" s="18">
        <v>269.68497582007399</v>
      </c>
      <c r="S27" s="10" t="s">
        <v>169</v>
      </c>
    </row>
    <row r="28" spans="1:19" x14ac:dyDescent="0.2">
      <c r="A28" s="12" t="s">
        <v>190</v>
      </c>
      <c r="B28" s="18">
        <v>150.91183704043399</v>
      </c>
      <c r="C28" s="10" t="s">
        <v>152</v>
      </c>
      <c r="D28" s="18">
        <v>376.57786270900402</v>
      </c>
      <c r="E28" s="10" t="s">
        <v>152</v>
      </c>
      <c r="F28" s="18">
        <v>496.58841839399901</v>
      </c>
      <c r="G28" s="10" t="s">
        <v>152</v>
      </c>
      <c r="H28" s="18">
        <v>375.97833051560599</v>
      </c>
      <c r="I28" s="10" t="s">
        <v>152</v>
      </c>
      <c r="J28" s="18">
        <v>286.787044455417</v>
      </c>
      <c r="K28" s="10" t="s">
        <v>152</v>
      </c>
      <c r="L28" s="18">
        <v>207.20877393613799</v>
      </c>
      <c r="M28" s="10" t="s">
        <v>152</v>
      </c>
      <c r="N28" s="18">
        <v>235.806625372996</v>
      </c>
      <c r="O28" s="10" t="s">
        <v>169</v>
      </c>
      <c r="P28" s="18">
        <v>174.28136312096399</v>
      </c>
      <c r="Q28" s="10" t="s">
        <v>152</v>
      </c>
      <c r="R28" s="18">
        <v>305.76443830067302</v>
      </c>
      <c r="S28" s="10" t="s">
        <v>169</v>
      </c>
    </row>
    <row r="29" spans="1:19" x14ac:dyDescent="0.2">
      <c r="A29" s="12" t="s">
        <v>191</v>
      </c>
      <c r="B29" s="18">
        <v>151.36219796154501</v>
      </c>
      <c r="C29" s="10" t="s">
        <v>152</v>
      </c>
      <c r="D29" s="18">
        <v>378.57405861057401</v>
      </c>
      <c r="E29" s="10" t="s">
        <v>152</v>
      </c>
      <c r="F29" s="18">
        <v>433.22608732585797</v>
      </c>
      <c r="G29" s="10" t="s">
        <v>152</v>
      </c>
      <c r="H29" s="18">
        <v>370.38145244215502</v>
      </c>
      <c r="I29" s="10" t="s">
        <v>152</v>
      </c>
      <c r="J29" s="18">
        <v>333.74621755025601</v>
      </c>
      <c r="K29" s="10" t="s">
        <v>152</v>
      </c>
      <c r="L29" s="18">
        <v>208.65754174283799</v>
      </c>
      <c r="M29" s="10" t="s">
        <v>152</v>
      </c>
      <c r="N29" s="18">
        <v>307.81015607166501</v>
      </c>
      <c r="O29" s="10" t="s">
        <v>169</v>
      </c>
      <c r="P29" s="18">
        <v>174.11649872805401</v>
      </c>
      <c r="Q29" s="10" t="s">
        <v>152</v>
      </c>
      <c r="R29" s="18">
        <v>326.49480523259501</v>
      </c>
      <c r="S29" s="10" t="s">
        <v>169</v>
      </c>
    </row>
    <row r="30" spans="1:19" x14ac:dyDescent="0.2">
      <c r="A30" s="12" t="s">
        <v>192</v>
      </c>
      <c r="B30" s="18">
        <v>170.86902719638201</v>
      </c>
      <c r="C30" s="10" t="s">
        <v>152</v>
      </c>
      <c r="D30" s="18">
        <v>460.57511930495599</v>
      </c>
      <c r="E30" s="10" t="s">
        <v>152</v>
      </c>
      <c r="F30" s="18">
        <v>461.04177534172601</v>
      </c>
      <c r="G30" s="10" t="s">
        <v>152</v>
      </c>
      <c r="H30" s="18">
        <v>406.13782164680299</v>
      </c>
      <c r="I30" s="10" t="s">
        <v>152</v>
      </c>
      <c r="J30" s="18">
        <v>365.87668679580298</v>
      </c>
      <c r="K30" s="10" t="s">
        <v>152</v>
      </c>
      <c r="L30" s="18">
        <v>215.10048841131001</v>
      </c>
      <c r="M30" s="10" t="s">
        <v>152</v>
      </c>
      <c r="N30" s="18">
        <v>384.20325448330601</v>
      </c>
      <c r="O30" s="10" t="s">
        <v>169</v>
      </c>
      <c r="P30" s="18">
        <v>185.21678666640301</v>
      </c>
      <c r="Q30" s="10" t="s">
        <v>152</v>
      </c>
      <c r="R30" s="18">
        <v>383.14544268450101</v>
      </c>
      <c r="S30" s="10" t="s">
        <v>169</v>
      </c>
    </row>
    <row r="31" spans="1:19" x14ac:dyDescent="0.2">
      <c r="A31" s="12" t="s">
        <v>193</v>
      </c>
      <c r="B31" s="18">
        <v>166.47965751865999</v>
      </c>
      <c r="C31" s="10" t="s">
        <v>152</v>
      </c>
      <c r="D31" s="18">
        <v>474.88774009667497</v>
      </c>
      <c r="E31" s="10" t="s">
        <v>320</v>
      </c>
      <c r="F31" s="18">
        <v>453.58108128752298</v>
      </c>
      <c r="G31" s="10" t="s">
        <v>169</v>
      </c>
      <c r="H31" s="18">
        <v>418.68857848286802</v>
      </c>
      <c r="I31" s="10" t="s">
        <v>152</v>
      </c>
      <c r="J31" s="18">
        <v>382.42951191538299</v>
      </c>
      <c r="K31" s="10" t="s">
        <v>152</v>
      </c>
      <c r="L31" s="18">
        <v>233.73212787143299</v>
      </c>
      <c r="M31" s="10" t="s">
        <v>152</v>
      </c>
      <c r="N31" s="18">
        <v>389.39221958699397</v>
      </c>
      <c r="O31" s="10" t="s">
        <v>169</v>
      </c>
      <c r="P31" s="18">
        <v>189.57352265798701</v>
      </c>
      <c r="Q31" s="10" t="s">
        <v>152</v>
      </c>
      <c r="R31" s="18">
        <v>393.19738060532001</v>
      </c>
      <c r="S31" s="10" t="s">
        <v>424</v>
      </c>
    </row>
    <row r="32" spans="1:19" x14ac:dyDescent="0.2">
      <c r="A32" s="15" t="s">
        <v>195</v>
      </c>
      <c r="B32" s="19">
        <v>158.28876270361101</v>
      </c>
      <c r="C32" s="14" t="s">
        <v>152</v>
      </c>
      <c r="D32" s="19">
        <v>484.96109996030202</v>
      </c>
      <c r="E32" s="14" t="s">
        <v>152</v>
      </c>
      <c r="F32" s="19">
        <v>453.70787705310403</v>
      </c>
      <c r="G32" s="14" t="s">
        <v>169</v>
      </c>
      <c r="H32" s="19">
        <v>434.18009666509698</v>
      </c>
      <c r="I32" s="14" t="s">
        <v>152</v>
      </c>
      <c r="J32" s="19">
        <v>395.35192970205497</v>
      </c>
      <c r="K32" s="14" t="s">
        <v>152</v>
      </c>
      <c r="L32" s="19">
        <v>223.616694242958</v>
      </c>
      <c r="M32" s="14" t="s">
        <v>152</v>
      </c>
      <c r="N32" s="19">
        <v>379.68930509423302</v>
      </c>
      <c r="O32" s="14" t="s">
        <v>169</v>
      </c>
      <c r="P32" s="19">
        <v>188.00532776944399</v>
      </c>
      <c r="Q32" s="14" t="s">
        <v>152</v>
      </c>
      <c r="R32" s="19">
        <v>397.17270816367198</v>
      </c>
      <c r="S32" s="14" t="s">
        <v>169</v>
      </c>
    </row>
    <row r="34" spans="1:2" x14ac:dyDescent="0.2">
      <c r="A34" s="16" t="s">
        <v>196</v>
      </c>
      <c r="B34" s="16" t="s">
        <v>229</v>
      </c>
    </row>
    <row r="37" spans="1:2" x14ac:dyDescent="0.2">
      <c r="B37" s="16" t="s">
        <v>203</v>
      </c>
    </row>
    <row r="38" spans="1:2" x14ac:dyDescent="0.2">
      <c r="B38" s="16" t="s">
        <v>325</v>
      </c>
    </row>
    <row r="41" spans="1:2" x14ac:dyDescent="0.2">
      <c r="A41" s="17" t="str">
        <f>HYPERLINK("#'GAMING 12'!A2", "&lt;&lt;&lt; Previous table")</f>
        <v>&lt;&lt;&lt; Previous table</v>
      </c>
    </row>
    <row r="42" spans="1:2" x14ac:dyDescent="0.2">
      <c r="A42" s="17" t="str">
        <f>HYPERLINK("#'GAMING 14'!A2",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HYPERLINK("#'INDEX'!B109", "Link to index")</f>
        <v>Link to index</v>
      </c>
    </row>
    <row r="2" spans="1:19" ht="15.75" customHeight="1" x14ac:dyDescent="0.2">
      <c r="A2" s="27" t="s">
        <v>438</v>
      </c>
      <c r="B2" s="28"/>
      <c r="C2" s="28"/>
      <c r="D2" s="28"/>
      <c r="E2" s="28"/>
      <c r="F2" s="28"/>
      <c r="G2" s="28"/>
      <c r="H2" s="28"/>
      <c r="I2" s="28"/>
      <c r="J2" s="28"/>
      <c r="K2" s="28"/>
      <c r="L2" s="28"/>
      <c r="M2" s="28"/>
      <c r="N2" s="28"/>
      <c r="O2" s="28"/>
      <c r="P2" s="28"/>
      <c r="Q2" s="28"/>
      <c r="R2" s="28"/>
      <c r="S2" s="28"/>
    </row>
    <row r="3" spans="1:19" ht="15.75" customHeight="1" x14ac:dyDescent="0.2">
      <c r="A3" s="27" t="s">
        <v>120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371.23754197046298</v>
      </c>
      <c r="C7" s="10" t="s">
        <v>169</v>
      </c>
      <c r="D7" s="18">
        <v>565.89216022596202</v>
      </c>
      <c r="E7" s="10" t="s">
        <v>152</v>
      </c>
      <c r="F7" s="18">
        <v>436.63057649947501</v>
      </c>
      <c r="G7" s="10" t="s">
        <v>169</v>
      </c>
      <c r="H7" s="18">
        <v>466.85134288585101</v>
      </c>
      <c r="I7" s="10" t="s">
        <v>152</v>
      </c>
      <c r="J7" s="18">
        <v>410.80066739108298</v>
      </c>
      <c r="K7" s="10" t="s">
        <v>169</v>
      </c>
      <c r="L7" s="18">
        <v>386.81420643584698</v>
      </c>
      <c r="M7" s="10" t="s">
        <v>152</v>
      </c>
      <c r="N7" s="18">
        <v>256.08445724642002</v>
      </c>
      <c r="O7" s="10" t="s">
        <v>169</v>
      </c>
      <c r="P7" s="18">
        <v>246.02118349639599</v>
      </c>
      <c r="Q7" s="10" t="s">
        <v>152</v>
      </c>
      <c r="R7" s="18">
        <v>417.98476702787798</v>
      </c>
      <c r="S7" s="10" t="s">
        <v>169</v>
      </c>
    </row>
    <row r="8" spans="1:19" x14ac:dyDescent="0.2">
      <c r="A8" s="12" t="s">
        <v>164</v>
      </c>
      <c r="B8" s="18">
        <v>253.08000771446601</v>
      </c>
      <c r="C8" s="10" t="s">
        <v>169</v>
      </c>
      <c r="D8" s="18">
        <v>398.37035206321798</v>
      </c>
      <c r="E8" s="10" t="s">
        <v>152</v>
      </c>
      <c r="F8" s="18">
        <v>318.06048384980397</v>
      </c>
      <c r="G8" s="10" t="s">
        <v>169</v>
      </c>
      <c r="H8" s="18">
        <v>354.659490409287</v>
      </c>
      <c r="I8" s="10" t="s">
        <v>152</v>
      </c>
      <c r="J8" s="18">
        <v>338.68997853910798</v>
      </c>
      <c r="K8" s="10" t="s">
        <v>169</v>
      </c>
      <c r="L8" s="18">
        <v>346.52886657298097</v>
      </c>
      <c r="M8" s="10" t="s">
        <v>152</v>
      </c>
      <c r="N8" s="18">
        <v>202.05569595116</v>
      </c>
      <c r="O8" s="10" t="s">
        <v>169</v>
      </c>
      <c r="P8" s="18">
        <v>239.48658058877101</v>
      </c>
      <c r="Q8" s="10" t="s">
        <v>152</v>
      </c>
      <c r="R8" s="18">
        <v>316.64336845366199</v>
      </c>
      <c r="S8" s="10" t="s">
        <v>169</v>
      </c>
    </row>
    <row r="9" spans="1:19" x14ac:dyDescent="0.2">
      <c r="A9" s="12" t="s">
        <v>165</v>
      </c>
      <c r="B9" s="18">
        <v>226.16346920558601</v>
      </c>
      <c r="C9" s="10" t="s">
        <v>169</v>
      </c>
      <c r="D9" s="18">
        <v>398.94851203010001</v>
      </c>
      <c r="E9" s="10" t="s">
        <v>152</v>
      </c>
      <c r="F9" s="18">
        <v>337.84014364094901</v>
      </c>
      <c r="G9" s="10" t="s">
        <v>169</v>
      </c>
      <c r="H9" s="18">
        <v>368.85641802038901</v>
      </c>
      <c r="I9" s="10" t="s">
        <v>152</v>
      </c>
      <c r="J9" s="18">
        <v>366.811198514436</v>
      </c>
      <c r="K9" s="10" t="s">
        <v>169</v>
      </c>
      <c r="L9" s="18">
        <v>333.76531649782697</v>
      </c>
      <c r="M9" s="10" t="s">
        <v>152</v>
      </c>
      <c r="N9" s="18">
        <v>186.79801559157499</v>
      </c>
      <c r="O9" s="10" t="s">
        <v>169</v>
      </c>
      <c r="P9" s="18">
        <v>231.666720857294</v>
      </c>
      <c r="Q9" s="10" t="s">
        <v>152</v>
      </c>
      <c r="R9" s="18">
        <v>316.522607826409</v>
      </c>
      <c r="S9" s="10" t="s">
        <v>169</v>
      </c>
    </row>
    <row r="10" spans="1:19" x14ac:dyDescent="0.2">
      <c r="A10" s="12" t="s">
        <v>166</v>
      </c>
      <c r="B10" s="18">
        <v>327.29565871810598</v>
      </c>
      <c r="C10" s="10" t="s">
        <v>169</v>
      </c>
      <c r="D10" s="18">
        <v>402.55235385129299</v>
      </c>
      <c r="E10" s="10" t="s">
        <v>152</v>
      </c>
      <c r="F10" s="18">
        <v>338.58640921856698</v>
      </c>
      <c r="G10" s="10" t="s">
        <v>169</v>
      </c>
      <c r="H10" s="18">
        <v>391.37232457997402</v>
      </c>
      <c r="I10" s="10" t="s">
        <v>152</v>
      </c>
      <c r="J10" s="18">
        <v>404.72025402547501</v>
      </c>
      <c r="K10" s="10" t="s">
        <v>169</v>
      </c>
      <c r="L10" s="18">
        <v>353.54397360559801</v>
      </c>
      <c r="M10" s="10" t="s">
        <v>152</v>
      </c>
      <c r="N10" s="18">
        <v>192.607541147272</v>
      </c>
      <c r="O10" s="10" t="s">
        <v>169</v>
      </c>
      <c r="P10" s="18">
        <v>225.37551404413099</v>
      </c>
      <c r="Q10" s="10" t="s">
        <v>152</v>
      </c>
      <c r="R10" s="18">
        <v>327.87855303955001</v>
      </c>
      <c r="S10" s="10" t="s">
        <v>169</v>
      </c>
    </row>
    <row r="11" spans="1:19" x14ac:dyDescent="0.2">
      <c r="A11" s="12" t="s">
        <v>170</v>
      </c>
      <c r="B11" s="18">
        <v>351.31888018708099</v>
      </c>
      <c r="C11" s="10" t="s">
        <v>169</v>
      </c>
      <c r="D11" s="18">
        <v>407.80052303617202</v>
      </c>
      <c r="E11" s="10" t="s">
        <v>152</v>
      </c>
      <c r="F11" s="18">
        <v>356.899555657083</v>
      </c>
      <c r="G11" s="10" t="s">
        <v>169</v>
      </c>
      <c r="H11" s="18">
        <v>425.92182904736597</v>
      </c>
      <c r="I11" s="10" t="s">
        <v>152</v>
      </c>
      <c r="J11" s="18">
        <v>448.33566559984899</v>
      </c>
      <c r="K11" s="10" t="s">
        <v>169</v>
      </c>
      <c r="L11" s="18">
        <v>369.42755829978</v>
      </c>
      <c r="M11" s="10" t="s">
        <v>152</v>
      </c>
      <c r="N11" s="18">
        <v>190.07127826943801</v>
      </c>
      <c r="O11" s="10" t="s">
        <v>169</v>
      </c>
      <c r="P11" s="18">
        <v>233.90732123362599</v>
      </c>
      <c r="Q11" s="10" t="s">
        <v>152</v>
      </c>
      <c r="R11" s="18">
        <v>340.67547212913303</v>
      </c>
      <c r="S11" s="10" t="s">
        <v>169</v>
      </c>
    </row>
    <row r="12" spans="1:19" x14ac:dyDescent="0.2">
      <c r="A12" s="12" t="s">
        <v>171</v>
      </c>
      <c r="B12" s="18">
        <v>326.47652960135798</v>
      </c>
      <c r="C12" s="10" t="s">
        <v>169</v>
      </c>
      <c r="D12" s="18">
        <v>436.73437445460303</v>
      </c>
      <c r="E12" s="10" t="s">
        <v>152</v>
      </c>
      <c r="F12" s="18">
        <v>408.48887421752698</v>
      </c>
      <c r="G12" s="10" t="s">
        <v>169</v>
      </c>
      <c r="H12" s="18">
        <v>451.38636698780601</v>
      </c>
      <c r="I12" s="10" t="s">
        <v>152</v>
      </c>
      <c r="J12" s="18">
        <v>453.97416221843099</v>
      </c>
      <c r="K12" s="10" t="s">
        <v>169</v>
      </c>
      <c r="L12" s="18">
        <v>367.41270632984799</v>
      </c>
      <c r="M12" s="10" t="s">
        <v>152</v>
      </c>
      <c r="N12" s="18">
        <v>186.31940602499799</v>
      </c>
      <c r="O12" s="10" t="s">
        <v>169</v>
      </c>
      <c r="P12" s="18">
        <v>243.16749172060599</v>
      </c>
      <c r="Q12" s="10" t="s">
        <v>152</v>
      </c>
      <c r="R12" s="18">
        <v>355.56248367624698</v>
      </c>
      <c r="S12" s="10" t="s">
        <v>169</v>
      </c>
    </row>
    <row r="13" spans="1:19" x14ac:dyDescent="0.2">
      <c r="A13" s="12" t="s">
        <v>172</v>
      </c>
      <c r="B13" s="18">
        <v>300.36367264688499</v>
      </c>
      <c r="C13" s="10" t="s">
        <v>169</v>
      </c>
      <c r="D13" s="18">
        <v>451.93174958921003</v>
      </c>
      <c r="E13" s="10" t="s">
        <v>152</v>
      </c>
      <c r="F13" s="18">
        <v>485.01621108719399</v>
      </c>
      <c r="G13" s="10" t="s">
        <v>169</v>
      </c>
      <c r="H13" s="18">
        <v>448.90827999926898</v>
      </c>
      <c r="I13" s="10" t="s">
        <v>152</v>
      </c>
      <c r="J13" s="18">
        <v>435.61533800097499</v>
      </c>
      <c r="K13" s="10" t="s">
        <v>169</v>
      </c>
      <c r="L13" s="18">
        <v>337.68655472514399</v>
      </c>
      <c r="M13" s="10" t="s">
        <v>152</v>
      </c>
      <c r="N13" s="18">
        <v>531.236655611017</v>
      </c>
      <c r="O13" s="10" t="s">
        <v>152</v>
      </c>
      <c r="P13" s="18">
        <v>243.99369759058899</v>
      </c>
      <c r="Q13" s="10" t="s">
        <v>152</v>
      </c>
      <c r="R13" s="18">
        <v>444.22976665007502</v>
      </c>
      <c r="S13" s="10" t="s">
        <v>169</v>
      </c>
    </row>
    <row r="14" spans="1:19" x14ac:dyDescent="0.2">
      <c r="A14" s="12" t="s">
        <v>173</v>
      </c>
      <c r="B14" s="18">
        <v>290.32298006186801</v>
      </c>
      <c r="C14" s="10" t="s">
        <v>169</v>
      </c>
      <c r="D14" s="18">
        <v>470.35924813590702</v>
      </c>
      <c r="E14" s="10" t="s">
        <v>152</v>
      </c>
      <c r="F14" s="18">
        <v>502.47048440929399</v>
      </c>
      <c r="G14" s="10" t="s">
        <v>169</v>
      </c>
      <c r="H14" s="18">
        <v>411.42922440583902</v>
      </c>
      <c r="I14" s="10" t="s">
        <v>152</v>
      </c>
      <c r="J14" s="18">
        <v>447.12679356671299</v>
      </c>
      <c r="K14" s="10" t="s">
        <v>169</v>
      </c>
      <c r="L14" s="18">
        <v>352.64757621392198</v>
      </c>
      <c r="M14" s="10" t="s">
        <v>152</v>
      </c>
      <c r="N14" s="18">
        <v>523.12731700977201</v>
      </c>
      <c r="O14" s="10" t="s">
        <v>152</v>
      </c>
      <c r="P14" s="18">
        <v>270.40743009735797</v>
      </c>
      <c r="Q14" s="10" t="s">
        <v>152</v>
      </c>
      <c r="R14" s="18">
        <v>444.76087727708398</v>
      </c>
      <c r="S14" s="10" t="s">
        <v>169</v>
      </c>
    </row>
    <row r="15" spans="1:19" x14ac:dyDescent="0.2">
      <c r="A15" s="12" t="s">
        <v>174</v>
      </c>
      <c r="B15" s="18">
        <v>294.65245903008002</v>
      </c>
      <c r="C15" s="10" t="s">
        <v>169</v>
      </c>
      <c r="D15" s="18">
        <v>412.68810725944502</v>
      </c>
      <c r="E15" s="10" t="s">
        <v>152</v>
      </c>
      <c r="F15" s="18">
        <v>514.49814484154797</v>
      </c>
      <c r="G15" s="10" t="s">
        <v>169</v>
      </c>
      <c r="H15" s="18">
        <v>418.09255545913902</v>
      </c>
      <c r="I15" s="10" t="s">
        <v>152</v>
      </c>
      <c r="J15" s="18">
        <v>399.90711105832401</v>
      </c>
      <c r="K15" s="10" t="s">
        <v>169</v>
      </c>
      <c r="L15" s="18">
        <v>332.45595752016402</v>
      </c>
      <c r="M15" s="10" t="s">
        <v>152</v>
      </c>
      <c r="N15" s="18">
        <v>510.599533231105</v>
      </c>
      <c r="O15" s="10" t="s">
        <v>152</v>
      </c>
      <c r="P15" s="18">
        <v>277.79706331533703</v>
      </c>
      <c r="Q15" s="10" t="s">
        <v>152</v>
      </c>
      <c r="R15" s="18">
        <v>420.65781606384002</v>
      </c>
      <c r="S15" s="10" t="s">
        <v>169</v>
      </c>
    </row>
    <row r="16" spans="1:19" x14ac:dyDescent="0.2">
      <c r="A16" s="12" t="s">
        <v>176</v>
      </c>
      <c r="B16" s="18">
        <v>278.82969003878202</v>
      </c>
      <c r="C16" s="10" t="s">
        <v>169</v>
      </c>
      <c r="D16" s="18">
        <v>424.18941097301803</v>
      </c>
      <c r="E16" s="10" t="s">
        <v>152</v>
      </c>
      <c r="F16" s="18">
        <v>483.36564225251402</v>
      </c>
      <c r="G16" s="10" t="s">
        <v>169</v>
      </c>
      <c r="H16" s="18">
        <v>415.25886229198198</v>
      </c>
      <c r="I16" s="10" t="s">
        <v>152</v>
      </c>
      <c r="J16" s="18">
        <v>381.13609577738998</v>
      </c>
      <c r="K16" s="10" t="s">
        <v>169</v>
      </c>
      <c r="L16" s="18">
        <v>322.68317081829298</v>
      </c>
      <c r="M16" s="10" t="s">
        <v>152</v>
      </c>
      <c r="N16" s="18">
        <v>505.65166294745097</v>
      </c>
      <c r="O16" s="10" t="s">
        <v>152</v>
      </c>
      <c r="P16" s="18">
        <v>292.49000665183797</v>
      </c>
      <c r="Q16" s="10" t="s">
        <v>152</v>
      </c>
      <c r="R16" s="18">
        <v>421.8239100751</v>
      </c>
      <c r="S16" s="10" t="s">
        <v>169</v>
      </c>
    </row>
    <row r="17" spans="1:19" x14ac:dyDescent="0.2">
      <c r="A17" s="12" t="s">
        <v>177</v>
      </c>
      <c r="B17" s="18">
        <v>273.24469460509903</v>
      </c>
      <c r="C17" s="10" t="s">
        <v>169</v>
      </c>
      <c r="D17" s="18">
        <v>340.06677031337699</v>
      </c>
      <c r="E17" s="10" t="s">
        <v>169</v>
      </c>
      <c r="F17" s="18">
        <v>398.50253338136201</v>
      </c>
      <c r="G17" s="10" t="s">
        <v>169</v>
      </c>
      <c r="H17" s="18">
        <v>394.69196191008598</v>
      </c>
      <c r="I17" s="10" t="s">
        <v>152</v>
      </c>
      <c r="J17" s="18">
        <v>355.731774369677</v>
      </c>
      <c r="K17" s="10" t="s">
        <v>169</v>
      </c>
      <c r="L17" s="18">
        <v>315.39907875585601</v>
      </c>
      <c r="M17" s="10" t="s">
        <v>152</v>
      </c>
      <c r="N17" s="18">
        <v>474.72859798648102</v>
      </c>
      <c r="O17" s="10" t="s">
        <v>152</v>
      </c>
      <c r="P17" s="18">
        <v>279.75379913623601</v>
      </c>
      <c r="Q17" s="10" t="s">
        <v>152</v>
      </c>
      <c r="R17" s="18">
        <v>378.31105107877403</v>
      </c>
      <c r="S17" s="10" t="s">
        <v>169</v>
      </c>
    </row>
    <row r="18" spans="1:19" x14ac:dyDescent="0.2">
      <c r="A18" s="12" t="s">
        <v>178</v>
      </c>
      <c r="B18" s="18">
        <v>260.59516540695603</v>
      </c>
      <c r="C18" s="10" t="s">
        <v>169</v>
      </c>
      <c r="D18" s="18">
        <v>410.312521371716</v>
      </c>
      <c r="E18" s="10" t="s">
        <v>152</v>
      </c>
      <c r="F18" s="18">
        <v>348.23150577464997</v>
      </c>
      <c r="G18" s="10" t="s">
        <v>169</v>
      </c>
      <c r="H18" s="18">
        <v>385.917404293289</v>
      </c>
      <c r="I18" s="10" t="s">
        <v>152</v>
      </c>
      <c r="J18" s="18">
        <v>350.55928620671</v>
      </c>
      <c r="K18" s="10" t="s">
        <v>169</v>
      </c>
      <c r="L18" s="18">
        <v>296.55877577431698</v>
      </c>
      <c r="M18" s="10" t="s">
        <v>152</v>
      </c>
      <c r="N18" s="18">
        <v>459.54220847683098</v>
      </c>
      <c r="O18" s="10" t="s">
        <v>169</v>
      </c>
      <c r="P18" s="18">
        <v>264.860142442908</v>
      </c>
      <c r="Q18" s="10" t="s">
        <v>152</v>
      </c>
      <c r="R18" s="18">
        <v>392.42319227149801</v>
      </c>
      <c r="S18" s="10" t="s">
        <v>169</v>
      </c>
    </row>
    <row r="19" spans="1:19" x14ac:dyDescent="0.2">
      <c r="A19" s="12" t="s">
        <v>179</v>
      </c>
      <c r="B19" s="18">
        <v>249.483256009646</v>
      </c>
      <c r="C19" s="10" t="s">
        <v>169</v>
      </c>
      <c r="D19" s="18">
        <v>407.24685624793398</v>
      </c>
      <c r="E19" s="10" t="s">
        <v>152</v>
      </c>
      <c r="F19" s="18">
        <v>358.00149279955701</v>
      </c>
      <c r="G19" s="10" t="s">
        <v>169</v>
      </c>
      <c r="H19" s="18">
        <v>392.188238285007</v>
      </c>
      <c r="I19" s="10" t="s">
        <v>152</v>
      </c>
      <c r="J19" s="18">
        <v>340.45107802579201</v>
      </c>
      <c r="K19" s="10" t="s">
        <v>169</v>
      </c>
      <c r="L19" s="18">
        <v>288.66758464550901</v>
      </c>
      <c r="M19" s="10" t="s">
        <v>152</v>
      </c>
      <c r="N19" s="18">
        <v>467.16543558135601</v>
      </c>
      <c r="O19" s="10" t="s">
        <v>169</v>
      </c>
      <c r="P19" s="18">
        <v>277.60292564030402</v>
      </c>
      <c r="Q19" s="10" t="s">
        <v>152</v>
      </c>
      <c r="R19" s="18">
        <v>394.75429465374401</v>
      </c>
      <c r="S19" s="10" t="s">
        <v>169</v>
      </c>
    </row>
    <row r="20" spans="1:19" x14ac:dyDescent="0.2">
      <c r="A20" s="12" t="s">
        <v>180</v>
      </c>
      <c r="B20" s="18">
        <v>244.33543080553099</v>
      </c>
      <c r="C20" s="10" t="s">
        <v>169</v>
      </c>
      <c r="D20" s="18">
        <v>409.73685366181201</v>
      </c>
      <c r="E20" s="10" t="s">
        <v>152</v>
      </c>
      <c r="F20" s="18">
        <v>363.97137221030903</v>
      </c>
      <c r="G20" s="10" t="s">
        <v>169</v>
      </c>
      <c r="H20" s="18">
        <v>390.38245355045802</v>
      </c>
      <c r="I20" s="10" t="s">
        <v>152</v>
      </c>
      <c r="J20" s="18">
        <v>322.459921833262</v>
      </c>
      <c r="K20" s="10" t="s">
        <v>169</v>
      </c>
      <c r="L20" s="18">
        <v>275.51532904012998</v>
      </c>
      <c r="M20" s="10" t="s">
        <v>152</v>
      </c>
      <c r="N20" s="18">
        <v>447.28249094379498</v>
      </c>
      <c r="O20" s="10" t="s">
        <v>169</v>
      </c>
      <c r="P20" s="18">
        <v>276.65969797840199</v>
      </c>
      <c r="Q20" s="10" t="s">
        <v>152</v>
      </c>
      <c r="R20" s="18">
        <v>388.42042956180399</v>
      </c>
      <c r="S20" s="10" t="s">
        <v>169</v>
      </c>
    </row>
    <row r="21" spans="1:19" x14ac:dyDescent="0.2">
      <c r="A21" s="12" t="s">
        <v>181</v>
      </c>
      <c r="B21" s="18">
        <v>225.21001901025201</v>
      </c>
      <c r="C21" s="10" t="s">
        <v>169</v>
      </c>
      <c r="D21" s="18">
        <v>401.178365241047</v>
      </c>
      <c r="E21" s="10" t="s">
        <v>152</v>
      </c>
      <c r="F21" s="18">
        <v>381.44825673986702</v>
      </c>
      <c r="G21" s="10" t="s">
        <v>169</v>
      </c>
      <c r="H21" s="18">
        <v>375.777836849192</v>
      </c>
      <c r="I21" s="10" t="s">
        <v>152</v>
      </c>
      <c r="J21" s="18">
        <v>385.85526641425503</v>
      </c>
      <c r="K21" s="10" t="s">
        <v>152</v>
      </c>
      <c r="L21" s="18">
        <v>267.09031284449901</v>
      </c>
      <c r="M21" s="10" t="s">
        <v>152</v>
      </c>
      <c r="N21" s="18">
        <v>428.49095722024202</v>
      </c>
      <c r="O21" s="10" t="s">
        <v>169</v>
      </c>
      <c r="P21" s="18">
        <v>276.84046267406802</v>
      </c>
      <c r="Q21" s="10" t="s">
        <v>152</v>
      </c>
      <c r="R21" s="18">
        <v>382.47285263110001</v>
      </c>
      <c r="S21" s="10" t="s">
        <v>169</v>
      </c>
    </row>
    <row r="22" spans="1:19" x14ac:dyDescent="0.2">
      <c r="A22" s="12" t="s">
        <v>182</v>
      </c>
      <c r="B22" s="18">
        <v>213.82859974437099</v>
      </c>
      <c r="C22" s="10" t="s">
        <v>152</v>
      </c>
      <c r="D22" s="18">
        <v>428.02655432069599</v>
      </c>
      <c r="E22" s="10" t="s">
        <v>152</v>
      </c>
      <c r="F22" s="18">
        <v>422.903931359171</v>
      </c>
      <c r="G22" s="10" t="s">
        <v>169</v>
      </c>
      <c r="H22" s="18">
        <v>387.54221277827997</v>
      </c>
      <c r="I22" s="10" t="s">
        <v>152</v>
      </c>
      <c r="J22" s="18">
        <v>375.36518943610997</v>
      </c>
      <c r="K22" s="10" t="s">
        <v>152</v>
      </c>
      <c r="L22" s="18">
        <v>263.49731237336698</v>
      </c>
      <c r="M22" s="10" t="s">
        <v>152</v>
      </c>
      <c r="N22" s="18">
        <v>440.670641615254</v>
      </c>
      <c r="O22" s="10" t="s">
        <v>169</v>
      </c>
      <c r="P22" s="18">
        <v>265.38555393662102</v>
      </c>
      <c r="Q22" s="10" t="s">
        <v>152</v>
      </c>
      <c r="R22" s="18">
        <v>394.81018270175099</v>
      </c>
      <c r="S22" s="10" t="s">
        <v>169</v>
      </c>
    </row>
    <row r="23" spans="1:19" x14ac:dyDescent="0.2">
      <c r="A23" s="12" t="s">
        <v>184</v>
      </c>
      <c r="B23" s="18">
        <v>208.57049996785599</v>
      </c>
      <c r="C23" s="10" t="s">
        <v>152</v>
      </c>
      <c r="D23" s="18">
        <v>452.90826307776803</v>
      </c>
      <c r="E23" s="10" t="s">
        <v>152</v>
      </c>
      <c r="F23" s="18">
        <v>544.82243936524605</v>
      </c>
      <c r="G23" s="10" t="s">
        <v>169</v>
      </c>
      <c r="H23" s="18">
        <v>397.261356560254</v>
      </c>
      <c r="I23" s="10" t="s">
        <v>152</v>
      </c>
      <c r="J23" s="18">
        <v>366.98138045772703</v>
      </c>
      <c r="K23" s="10" t="s">
        <v>152</v>
      </c>
      <c r="L23" s="18">
        <v>263.53745040950997</v>
      </c>
      <c r="M23" s="10" t="s">
        <v>152</v>
      </c>
      <c r="N23" s="18">
        <v>443.69663126190801</v>
      </c>
      <c r="O23" s="10" t="s">
        <v>169</v>
      </c>
      <c r="P23" s="18">
        <v>229.12522624490401</v>
      </c>
      <c r="Q23" s="10" t="s">
        <v>152</v>
      </c>
      <c r="R23" s="18">
        <v>402.38087150471199</v>
      </c>
      <c r="S23" s="10" t="s">
        <v>169</v>
      </c>
    </row>
    <row r="24" spans="1:19" x14ac:dyDescent="0.2">
      <c r="A24" s="12" t="s">
        <v>185</v>
      </c>
      <c r="B24" s="18">
        <v>198.89778152334199</v>
      </c>
      <c r="C24" s="10" t="s">
        <v>152</v>
      </c>
      <c r="D24" s="18">
        <v>446.44802425280602</v>
      </c>
      <c r="E24" s="10" t="s">
        <v>152</v>
      </c>
      <c r="F24" s="18">
        <v>524.13932660403896</v>
      </c>
      <c r="G24" s="10" t="s">
        <v>169</v>
      </c>
      <c r="H24" s="18">
        <v>383.71847262339298</v>
      </c>
      <c r="I24" s="10" t="s">
        <v>152</v>
      </c>
      <c r="J24" s="18">
        <v>335.80304513275598</v>
      </c>
      <c r="K24" s="10" t="s">
        <v>152</v>
      </c>
      <c r="L24" s="18">
        <v>244.76152458017401</v>
      </c>
      <c r="M24" s="10" t="s">
        <v>152</v>
      </c>
      <c r="N24" s="18">
        <v>414.60867193796099</v>
      </c>
      <c r="O24" s="10" t="s">
        <v>169</v>
      </c>
      <c r="P24" s="18">
        <v>211.048963157755</v>
      </c>
      <c r="Q24" s="10" t="s">
        <v>152</v>
      </c>
      <c r="R24" s="18">
        <v>385.44456163683498</v>
      </c>
      <c r="S24" s="10" t="s">
        <v>169</v>
      </c>
    </row>
    <row r="25" spans="1:19" x14ac:dyDescent="0.2">
      <c r="A25" s="12" t="s">
        <v>187</v>
      </c>
      <c r="B25" s="18">
        <v>186.533996262329</v>
      </c>
      <c r="C25" s="10" t="s">
        <v>152</v>
      </c>
      <c r="D25" s="18">
        <v>450.557287923601</v>
      </c>
      <c r="E25" s="10" t="s">
        <v>152</v>
      </c>
      <c r="F25" s="18">
        <v>584.394986292927</v>
      </c>
      <c r="G25" s="10" t="s">
        <v>152</v>
      </c>
      <c r="H25" s="18">
        <v>386.216224593964</v>
      </c>
      <c r="I25" s="10" t="s">
        <v>152</v>
      </c>
      <c r="J25" s="18">
        <v>328.85152536492097</v>
      </c>
      <c r="K25" s="10" t="s">
        <v>152</v>
      </c>
      <c r="L25" s="18">
        <v>229.494980711653</v>
      </c>
      <c r="M25" s="10" t="s">
        <v>152</v>
      </c>
      <c r="N25" s="18">
        <v>415.12918352137802</v>
      </c>
      <c r="O25" s="10" t="s">
        <v>169</v>
      </c>
      <c r="P25" s="18">
        <v>197.987544150243</v>
      </c>
      <c r="Q25" s="10" t="s">
        <v>152</v>
      </c>
      <c r="R25" s="18">
        <v>385.61651711460001</v>
      </c>
      <c r="S25" s="10" t="s">
        <v>169</v>
      </c>
    </row>
    <row r="26" spans="1:19" x14ac:dyDescent="0.2">
      <c r="A26" s="12" t="s">
        <v>188</v>
      </c>
      <c r="B26" s="18">
        <v>188.99626383601401</v>
      </c>
      <c r="C26" s="10" t="s">
        <v>152</v>
      </c>
      <c r="D26" s="18">
        <v>469.72148104300499</v>
      </c>
      <c r="E26" s="10" t="s">
        <v>152</v>
      </c>
      <c r="F26" s="18">
        <v>590.926719660912</v>
      </c>
      <c r="G26" s="10" t="s">
        <v>152</v>
      </c>
      <c r="H26" s="18">
        <v>401.500390181797</v>
      </c>
      <c r="I26" s="10" t="s">
        <v>152</v>
      </c>
      <c r="J26" s="18">
        <v>331.28675598046402</v>
      </c>
      <c r="K26" s="10" t="s">
        <v>152</v>
      </c>
      <c r="L26" s="18">
        <v>239.02993580799901</v>
      </c>
      <c r="M26" s="10" t="s">
        <v>152</v>
      </c>
      <c r="N26" s="18">
        <v>426.99827798440799</v>
      </c>
      <c r="O26" s="10" t="s">
        <v>169</v>
      </c>
      <c r="P26" s="18">
        <v>206.556057313287</v>
      </c>
      <c r="Q26" s="10" t="s">
        <v>152</v>
      </c>
      <c r="R26" s="18">
        <v>399.144167727585</v>
      </c>
      <c r="S26" s="10" t="s">
        <v>169</v>
      </c>
    </row>
    <row r="27" spans="1:19" x14ac:dyDescent="0.2">
      <c r="A27" s="12" t="s">
        <v>189</v>
      </c>
      <c r="B27" s="18">
        <v>155.883249285999</v>
      </c>
      <c r="C27" s="10" t="s">
        <v>152</v>
      </c>
      <c r="D27" s="18">
        <v>394.653878339779</v>
      </c>
      <c r="E27" s="10" t="s">
        <v>152</v>
      </c>
      <c r="F27" s="18">
        <v>449.59195306242998</v>
      </c>
      <c r="G27" s="10" t="s">
        <v>152</v>
      </c>
      <c r="H27" s="18">
        <v>325.37651520383099</v>
      </c>
      <c r="I27" s="10" t="s">
        <v>152</v>
      </c>
      <c r="J27" s="18">
        <v>262.02061138073401</v>
      </c>
      <c r="K27" s="10" t="s">
        <v>152</v>
      </c>
      <c r="L27" s="18">
        <v>218.01225246759299</v>
      </c>
      <c r="M27" s="10" t="s">
        <v>152</v>
      </c>
      <c r="N27" s="18">
        <v>333.32081311143901</v>
      </c>
      <c r="O27" s="10" t="s">
        <v>169</v>
      </c>
      <c r="P27" s="18">
        <v>194.695661855396</v>
      </c>
      <c r="Q27" s="10" t="s">
        <v>152</v>
      </c>
      <c r="R27" s="18">
        <v>327.114777644772</v>
      </c>
      <c r="S27" s="10" t="s">
        <v>169</v>
      </c>
    </row>
    <row r="28" spans="1:19" x14ac:dyDescent="0.2">
      <c r="A28" s="12" t="s">
        <v>190</v>
      </c>
      <c r="B28" s="18">
        <v>180.13251136934099</v>
      </c>
      <c r="C28" s="10" t="s">
        <v>152</v>
      </c>
      <c r="D28" s="18">
        <v>449.49367436099197</v>
      </c>
      <c r="E28" s="10" t="s">
        <v>152</v>
      </c>
      <c r="F28" s="18">
        <v>592.74156803401297</v>
      </c>
      <c r="G28" s="10" t="s">
        <v>152</v>
      </c>
      <c r="H28" s="18">
        <v>448.77805627720699</v>
      </c>
      <c r="I28" s="10" t="s">
        <v>152</v>
      </c>
      <c r="J28" s="18">
        <v>342.31688884751998</v>
      </c>
      <c r="K28" s="10" t="s">
        <v>152</v>
      </c>
      <c r="L28" s="18">
        <v>247.33008065416399</v>
      </c>
      <c r="M28" s="10" t="s">
        <v>152</v>
      </c>
      <c r="N28" s="18">
        <v>281.46526116825697</v>
      </c>
      <c r="O28" s="10" t="s">
        <v>169</v>
      </c>
      <c r="P28" s="18">
        <v>208.027019215465</v>
      </c>
      <c r="Q28" s="10" t="s">
        <v>152</v>
      </c>
      <c r="R28" s="18">
        <v>364.96882708928399</v>
      </c>
      <c r="S28" s="10" t="s">
        <v>169</v>
      </c>
    </row>
    <row r="29" spans="1:19" x14ac:dyDescent="0.2">
      <c r="A29" s="12" t="s">
        <v>191</v>
      </c>
      <c r="B29" s="18">
        <v>172.83327176382801</v>
      </c>
      <c r="C29" s="10" t="s">
        <v>152</v>
      </c>
      <c r="D29" s="18">
        <v>432.27565426342198</v>
      </c>
      <c r="E29" s="10" t="s">
        <v>152</v>
      </c>
      <c r="F29" s="18">
        <v>494.68019818919799</v>
      </c>
      <c r="G29" s="10" t="s">
        <v>152</v>
      </c>
      <c r="H29" s="18">
        <v>422.92090818131197</v>
      </c>
      <c r="I29" s="10" t="s">
        <v>152</v>
      </c>
      <c r="J29" s="18">
        <v>381.08888147004598</v>
      </c>
      <c r="K29" s="10" t="s">
        <v>152</v>
      </c>
      <c r="L29" s="18">
        <v>238.25609104047399</v>
      </c>
      <c r="M29" s="10" t="s">
        <v>152</v>
      </c>
      <c r="N29" s="18">
        <v>351.47373037960301</v>
      </c>
      <c r="O29" s="10" t="s">
        <v>169</v>
      </c>
      <c r="P29" s="18">
        <v>198.81532211151799</v>
      </c>
      <c r="Q29" s="10" t="s">
        <v>152</v>
      </c>
      <c r="R29" s="18">
        <v>372.80883973803901</v>
      </c>
      <c r="S29" s="10" t="s">
        <v>169</v>
      </c>
    </row>
    <row r="30" spans="1:19" x14ac:dyDescent="0.2">
      <c r="A30" s="12" t="s">
        <v>192</v>
      </c>
      <c r="B30" s="18">
        <v>182.285249166787</v>
      </c>
      <c r="C30" s="10" t="s">
        <v>152</v>
      </c>
      <c r="D30" s="18">
        <v>491.34738905041303</v>
      </c>
      <c r="E30" s="10" t="s">
        <v>152</v>
      </c>
      <c r="F30" s="18">
        <v>491.84522363947599</v>
      </c>
      <c r="G30" s="10" t="s">
        <v>152</v>
      </c>
      <c r="H30" s="18">
        <v>433.27298826285403</v>
      </c>
      <c r="I30" s="10" t="s">
        <v>152</v>
      </c>
      <c r="J30" s="18">
        <v>390.32189807131698</v>
      </c>
      <c r="K30" s="10" t="s">
        <v>152</v>
      </c>
      <c r="L30" s="18">
        <v>229.471933967816</v>
      </c>
      <c r="M30" s="10" t="s">
        <v>152</v>
      </c>
      <c r="N30" s="18">
        <v>409.87291332611102</v>
      </c>
      <c r="O30" s="10" t="s">
        <v>169</v>
      </c>
      <c r="P30" s="18">
        <v>197.59162126295399</v>
      </c>
      <c r="Q30" s="10" t="s">
        <v>152</v>
      </c>
      <c r="R30" s="18">
        <v>408.74442625926002</v>
      </c>
      <c r="S30" s="10" t="s">
        <v>169</v>
      </c>
    </row>
    <row r="31" spans="1:19" x14ac:dyDescent="0.2">
      <c r="A31" s="12" t="s">
        <v>193</v>
      </c>
      <c r="B31" s="18">
        <v>170.50597941448501</v>
      </c>
      <c r="C31" s="10" t="s">
        <v>152</v>
      </c>
      <c r="D31" s="18">
        <v>486.37293254906598</v>
      </c>
      <c r="E31" s="10" t="s">
        <v>320</v>
      </c>
      <c r="F31" s="18">
        <v>464.55097074032398</v>
      </c>
      <c r="G31" s="10" t="s">
        <v>169</v>
      </c>
      <c r="H31" s="18">
        <v>428.81459037046602</v>
      </c>
      <c r="I31" s="10" t="s">
        <v>152</v>
      </c>
      <c r="J31" s="18">
        <v>391.67859579977198</v>
      </c>
      <c r="K31" s="10" t="s">
        <v>152</v>
      </c>
      <c r="L31" s="18">
        <v>239.384955359386</v>
      </c>
      <c r="M31" s="10" t="s">
        <v>152</v>
      </c>
      <c r="N31" s="18">
        <v>398.80969703231602</v>
      </c>
      <c r="O31" s="10" t="s">
        <v>169</v>
      </c>
      <c r="P31" s="18">
        <v>194.15837126065099</v>
      </c>
      <c r="Q31" s="10" t="s">
        <v>152</v>
      </c>
      <c r="R31" s="18">
        <v>402.706886129949</v>
      </c>
      <c r="S31" s="10" t="s">
        <v>424</v>
      </c>
    </row>
    <row r="32" spans="1:19" x14ac:dyDescent="0.2">
      <c r="A32" s="15" t="s">
        <v>195</v>
      </c>
      <c r="B32" s="19">
        <v>158.28876270361101</v>
      </c>
      <c r="C32" s="14" t="s">
        <v>152</v>
      </c>
      <c r="D32" s="19">
        <v>484.96109996030202</v>
      </c>
      <c r="E32" s="14" t="s">
        <v>152</v>
      </c>
      <c r="F32" s="19">
        <v>453.70787705310403</v>
      </c>
      <c r="G32" s="14" t="s">
        <v>169</v>
      </c>
      <c r="H32" s="19">
        <v>434.18009666509698</v>
      </c>
      <c r="I32" s="14" t="s">
        <v>152</v>
      </c>
      <c r="J32" s="19">
        <v>395.35192970205497</v>
      </c>
      <c r="K32" s="14" t="s">
        <v>152</v>
      </c>
      <c r="L32" s="19">
        <v>223.616694242958</v>
      </c>
      <c r="M32" s="14" t="s">
        <v>152</v>
      </c>
      <c r="N32" s="19">
        <v>379.68930509423302</v>
      </c>
      <c r="O32" s="14" t="s">
        <v>169</v>
      </c>
      <c r="P32" s="19">
        <v>188.00532776944399</v>
      </c>
      <c r="Q32" s="14" t="s">
        <v>152</v>
      </c>
      <c r="R32" s="19">
        <v>397.17270816367198</v>
      </c>
      <c r="S32" s="14" t="s">
        <v>169</v>
      </c>
    </row>
    <row r="34" spans="1:2" x14ac:dyDescent="0.2">
      <c r="A34" s="16" t="s">
        <v>196</v>
      </c>
      <c r="B34" s="16" t="s">
        <v>229</v>
      </c>
    </row>
    <row r="37" spans="1:2" x14ac:dyDescent="0.2">
      <c r="B37" s="16" t="s">
        <v>203</v>
      </c>
    </row>
    <row r="38" spans="1:2" x14ac:dyDescent="0.2">
      <c r="B38" s="16" t="s">
        <v>325</v>
      </c>
    </row>
    <row r="41" spans="1:2" x14ac:dyDescent="0.2">
      <c r="A41" s="17" t="str">
        <f>HYPERLINK("#'GAMING 13'!A2", "&lt;&lt;&lt; Previous table")</f>
        <v>&lt;&lt;&lt; Previous table</v>
      </c>
    </row>
    <row r="42" spans="1:2" x14ac:dyDescent="0.2">
      <c r="A42" s="17" t="str">
        <f>HYPERLINK("#'GAMING 15'!A2",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Q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HYPERLINK("#'INDEX'!B110", "Link to index")</f>
        <v>Link to index</v>
      </c>
    </row>
    <row r="2" spans="1:17" ht="15.75" customHeight="1" x14ac:dyDescent="0.2">
      <c r="A2" s="27" t="s">
        <v>439</v>
      </c>
      <c r="B2" s="28"/>
      <c r="C2" s="28"/>
      <c r="D2" s="28"/>
      <c r="E2" s="28"/>
      <c r="F2" s="28"/>
      <c r="G2" s="28"/>
      <c r="H2" s="28"/>
      <c r="I2" s="28"/>
      <c r="J2" s="28"/>
      <c r="K2" s="28"/>
      <c r="L2" s="28"/>
      <c r="M2" s="28"/>
      <c r="N2" s="28"/>
      <c r="O2" s="28"/>
      <c r="P2" s="28"/>
      <c r="Q2" s="28"/>
    </row>
    <row r="3" spans="1:17" ht="15.75" customHeight="1" x14ac:dyDescent="0.2">
      <c r="A3" s="27" t="s">
        <v>121</v>
      </c>
      <c r="B3" s="28"/>
      <c r="C3" s="28"/>
      <c r="D3" s="28"/>
      <c r="E3" s="28"/>
      <c r="F3" s="28"/>
      <c r="G3" s="28"/>
      <c r="H3" s="28"/>
      <c r="I3" s="28"/>
      <c r="J3" s="28"/>
      <c r="K3" s="28"/>
      <c r="L3" s="28"/>
      <c r="M3" s="28"/>
      <c r="N3" s="28"/>
      <c r="O3" s="28"/>
      <c r="P3" s="28"/>
      <c r="Q3" s="28"/>
    </row>
    <row r="4" spans="1:17" ht="15.75" customHeight="1" x14ac:dyDescent="0.2"/>
    <row r="5" spans="1:17"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row>
    <row r="6" spans="1:17" x14ac:dyDescent="0.2">
      <c r="A6" s="29" t="s">
        <v>221</v>
      </c>
      <c r="B6" s="29"/>
      <c r="C6" s="29"/>
      <c r="D6" s="29"/>
      <c r="E6" s="29"/>
      <c r="F6" s="29"/>
      <c r="G6" s="29"/>
      <c r="H6" s="29"/>
      <c r="I6" s="29"/>
      <c r="J6" s="29"/>
      <c r="K6" s="29"/>
      <c r="L6" s="29"/>
      <c r="M6" s="29"/>
      <c r="N6" s="29"/>
      <c r="O6" s="29"/>
      <c r="P6" s="29"/>
      <c r="Q6" s="29"/>
    </row>
    <row r="7" spans="1:17" x14ac:dyDescent="0.2">
      <c r="A7" s="12" t="s">
        <v>163</v>
      </c>
      <c r="B7" s="18">
        <v>89.311669006524099</v>
      </c>
      <c r="C7" s="10" t="s">
        <v>169</v>
      </c>
      <c r="D7" s="18">
        <v>87.463837557141204</v>
      </c>
      <c r="E7" s="10" t="s">
        <v>152</v>
      </c>
      <c r="F7" s="18">
        <v>79.620419903760805</v>
      </c>
      <c r="G7" s="10" t="s">
        <v>169</v>
      </c>
      <c r="H7" s="18">
        <v>92.200066904501298</v>
      </c>
      <c r="I7" s="10" t="s">
        <v>152</v>
      </c>
      <c r="J7" s="18">
        <v>90.5937148041547</v>
      </c>
      <c r="K7" s="10" t="s">
        <v>169</v>
      </c>
      <c r="L7" s="18">
        <v>91.419200738258994</v>
      </c>
      <c r="M7" s="10" t="s">
        <v>152</v>
      </c>
      <c r="N7" s="18">
        <v>76.458311503508</v>
      </c>
      <c r="O7" s="10" t="s">
        <v>169</v>
      </c>
      <c r="P7" s="18">
        <v>80.4805192322398</v>
      </c>
      <c r="Q7" s="10" t="s">
        <v>152</v>
      </c>
    </row>
    <row r="8" spans="1:17" x14ac:dyDescent="0.2">
      <c r="A8" s="12" t="s">
        <v>164</v>
      </c>
      <c r="B8" s="18">
        <v>91.8984560226681</v>
      </c>
      <c r="C8" s="10" t="s">
        <v>169</v>
      </c>
      <c r="D8" s="18">
        <v>88.094723155439496</v>
      </c>
      <c r="E8" s="10" t="s">
        <v>152</v>
      </c>
      <c r="F8" s="18">
        <v>75.686312776476697</v>
      </c>
      <c r="G8" s="10" t="s">
        <v>169</v>
      </c>
      <c r="H8" s="18">
        <v>94.8109314299614</v>
      </c>
      <c r="I8" s="10" t="s">
        <v>152</v>
      </c>
      <c r="J8" s="18">
        <v>92.780338640614104</v>
      </c>
      <c r="K8" s="10" t="s">
        <v>169</v>
      </c>
      <c r="L8" s="18">
        <v>98.904411694379306</v>
      </c>
      <c r="M8" s="10" t="s">
        <v>152</v>
      </c>
      <c r="N8" s="18">
        <v>80.150398753284904</v>
      </c>
      <c r="O8" s="10" t="s">
        <v>169</v>
      </c>
      <c r="P8" s="18">
        <v>80.643277255325998</v>
      </c>
      <c r="Q8" s="10" t="s">
        <v>152</v>
      </c>
    </row>
    <row r="9" spans="1:17" x14ac:dyDescent="0.2">
      <c r="A9" s="12" t="s">
        <v>165</v>
      </c>
      <c r="B9" s="18">
        <v>91.6933991363356</v>
      </c>
      <c r="C9" s="10" t="s">
        <v>169</v>
      </c>
      <c r="D9" s="18">
        <v>88.234059119831599</v>
      </c>
      <c r="E9" s="10" t="s">
        <v>152</v>
      </c>
      <c r="F9" s="18">
        <v>77.4906361022082</v>
      </c>
      <c r="G9" s="10" t="s">
        <v>169</v>
      </c>
      <c r="H9" s="18">
        <v>95.153506833376696</v>
      </c>
      <c r="I9" s="10" t="s">
        <v>152</v>
      </c>
      <c r="J9" s="18">
        <v>99.864835993738893</v>
      </c>
      <c r="K9" s="10" t="s">
        <v>169</v>
      </c>
      <c r="L9" s="18">
        <v>99.982778532269407</v>
      </c>
      <c r="M9" s="10" t="s">
        <v>152</v>
      </c>
      <c r="N9" s="18">
        <v>78.707956182503494</v>
      </c>
      <c r="O9" s="10" t="s">
        <v>169</v>
      </c>
      <c r="P9" s="18">
        <v>80.070247656547096</v>
      </c>
      <c r="Q9" s="10" t="s">
        <v>152</v>
      </c>
    </row>
    <row r="10" spans="1:17" x14ac:dyDescent="0.2">
      <c r="A10" s="12" t="s">
        <v>166</v>
      </c>
      <c r="B10" s="18">
        <v>93.602630538386293</v>
      </c>
      <c r="C10" s="10" t="s">
        <v>169</v>
      </c>
      <c r="D10" s="18">
        <v>88.497432564853099</v>
      </c>
      <c r="E10" s="10" t="s">
        <v>152</v>
      </c>
      <c r="F10" s="18">
        <v>74.674924335836806</v>
      </c>
      <c r="G10" s="10" t="s">
        <v>169</v>
      </c>
      <c r="H10" s="18">
        <v>95.4286247838251</v>
      </c>
      <c r="I10" s="10" t="s">
        <v>152</v>
      </c>
      <c r="J10" s="18">
        <v>97.3007212152867</v>
      </c>
      <c r="K10" s="10" t="s">
        <v>169</v>
      </c>
      <c r="L10" s="18">
        <v>99.957411771386404</v>
      </c>
      <c r="M10" s="10" t="s">
        <v>152</v>
      </c>
      <c r="N10" s="18">
        <v>79.258233073277296</v>
      </c>
      <c r="O10" s="10" t="s">
        <v>169</v>
      </c>
      <c r="P10" s="18">
        <v>79.049654490753198</v>
      </c>
      <c r="Q10" s="10" t="s">
        <v>152</v>
      </c>
    </row>
    <row r="11" spans="1:17" x14ac:dyDescent="0.2">
      <c r="A11" s="12" t="s">
        <v>170</v>
      </c>
      <c r="B11" s="18">
        <v>88.976812006543895</v>
      </c>
      <c r="C11" s="10" t="s">
        <v>169</v>
      </c>
      <c r="D11" s="18">
        <v>88.563388242833</v>
      </c>
      <c r="E11" s="10" t="s">
        <v>152</v>
      </c>
      <c r="F11" s="18">
        <v>75.288135593220304</v>
      </c>
      <c r="G11" s="10" t="s">
        <v>169</v>
      </c>
      <c r="H11" s="18">
        <v>95.658139003082596</v>
      </c>
      <c r="I11" s="10" t="s">
        <v>152</v>
      </c>
      <c r="J11" s="18">
        <v>97.570453283816093</v>
      </c>
      <c r="K11" s="10" t="s">
        <v>169</v>
      </c>
      <c r="L11" s="18">
        <v>99.958138196279506</v>
      </c>
      <c r="M11" s="10" t="s">
        <v>152</v>
      </c>
      <c r="N11" s="18">
        <v>78.891024847884395</v>
      </c>
      <c r="O11" s="10" t="s">
        <v>169</v>
      </c>
      <c r="P11" s="18">
        <v>79.164308053009606</v>
      </c>
      <c r="Q11" s="10" t="s">
        <v>152</v>
      </c>
    </row>
    <row r="12" spans="1:17" x14ac:dyDescent="0.2">
      <c r="A12" s="12" t="s">
        <v>171</v>
      </c>
      <c r="B12" s="18">
        <v>85.895834077035701</v>
      </c>
      <c r="C12" s="10" t="s">
        <v>169</v>
      </c>
      <c r="D12" s="18">
        <v>89.144952485883493</v>
      </c>
      <c r="E12" s="10" t="s">
        <v>152</v>
      </c>
      <c r="F12" s="18">
        <v>75.265490609092495</v>
      </c>
      <c r="G12" s="10" t="s">
        <v>169</v>
      </c>
      <c r="H12" s="18">
        <v>95.863106724503496</v>
      </c>
      <c r="I12" s="10" t="s">
        <v>152</v>
      </c>
      <c r="J12" s="18">
        <v>97.525956818280505</v>
      </c>
      <c r="K12" s="10" t="s">
        <v>169</v>
      </c>
      <c r="L12" s="18">
        <v>99.961890243902403</v>
      </c>
      <c r="M12" s="10" t="s">
        <v>152</v>
      </c>
      <c r="N12" s="18">
        <v>78.196058800549693</v>
      </c>
      <c r="O12" s="10" t="s">
        <v>169</v>
      </c>
      <c r="P12" s="18">
        <v>80.1364727054589</v>
      </c>
      <c r="Q12" s="10" t="s">
        <v>152</v>
      </c>
    </row>
    <row r="13" spans="1:17" x14ac:dyDescent="0.2">
      <c r="A13" s="12" t="s">
        <v>172</v>
      </c>
      <c r="B13" s="18">
        <v>87.436076462929094</v>
      </c>
      <c r="C13" s="10" t="s">
        <v>169</v>
      </c>
      <c r="D13" s="18">
        <v>90.241536344432404</v>
      </c>
      <c r="E13" s="10" t="s">
        <v>152</v>
      </c>
      <c r="F13" s="18">
        <v>77.702048602772294</v>
      </c>
      <c r="G13" s="10" t="s">
        <v>169</v>
      </c>
      <c r="H13" s="18">
        <v>95.871541834006507</v>
      </c>
      <c r="I13" s="10" t="s">
        <v>152</v>
      </c>
      <c r="J13" s="18">
        <v>97.860366669779296</v>
      </c>
      <c r="K13" s="10" t="s">
        <v>169</v>
      </c>
      <c r="L13" s="18">
        <v>99.961500165947598</v>
      </c>
      <c r="M13" s="10" t="s">
        <v>152</v>
      </c>
      <c r="N13" s="18">
        <v>91.362372855265207</v>
      </c>
      <c r="O13" s="10" t="s">
        <v>152</v>
      </c>
      <c r="P13" s="18">
        <v>79.693135061507107</v>
      </c>
      <c r="Q13" s="10" t="s">
        <v>152</v>
      </c>
    </row>
    <row r="14" spans="1:17" x14ac:dyDescent="0.2">
      <c r="A14" s="12" t="s">
        <v>173</v>
      </c>
      <c r="B14" s="18">
        <v>86.537788824450004</v>
      </c>
      <c r="C14" s="10" t="s">
        <v>169</v>
      </c>
      <c r="D14" s="18">
        <v>90.729251878690704</v>
      </c>
      <c r="E14" s="10" t="s">
        <v>152</v>
      </c>
      <c r="F14" s="18">
        <v>73.922178865384893</v>
      </c>
      <c r="G14" s="10" t="s">
        <v>169</v>
      </c>
      <c r="H14" s="18">
        <v>95.450383928353403</v>
      </c>
      <c r="I14" s="10" t="s">
        <v>152</v>
      </c>
      <c r="J14" s="18">
        <v>97.818001920670497</v>
      </c>
      <c r="K14" s="10" t="s">
        <v>169</v>
      </c>
      <c r="L14" s="18">
        <v>99.966958735131399</v>
      </c>
      <c r="M14" s="10" t="s">
        <v>152</v>
      </c>
      <c r="N14" s="18">
        <v>91.231288396715101</v>
      </c>
      <c r="O14" s="10" t="s">
        <v>152</v>
      </c>
      <c r="P14" s="18">
        <v>81.088937799101799</v>
      </c>
      <c r="Q14" s="10" t="s">
        <v>152</v>
      </c>
    </row>
    <row r="15" spans="1:17" x14ac:dyDescent="0.2">
      <c r="A15" s="12" t="s">
        <v>174</v>
      </c>
      <c r="B15" s="18">
        <v>84.834163078579095</v>
      </c>
      <c r="C15" s="10" t="s">
        <v>169</v>
      </c>
      <c r="D15" s="18">
        <v>90.407168338113493</v>
      </c>
      <c r="E15" s="10" t="s">
        <v>152</v>
      </c>
      <c r="F15" s="18">
        <v>71.751604551370704</v>
      </c>
      <c r="G15" s="10" t="s">
        <v>169</v>
      </c>
      <c r="H15" s="18">
        <v>95.754712578047403</v>
      </c>
      <c r="I15" s="10" t="s">
        <v>152</v>
      </c>
      <c r="J15" s="18">
        <v>97.789378346019504</v>
      </c>
      <c r="K15" s="10" t="s">
        <v>169</v>
      </c>
      <c r="L15" s="18">
        <v>93.431494074443094</v>
      </c>
      <c r="M15" s="10" t="s">
        <v>152</v>
      </c>
      <c r="N15" s="18">
        <v>91.369088904038705</v>
      </c>
      <c r="O15" s="10" t="s">
        <v>152</v>
      </c>
      <c r="P15" s="18">
        <v>90.436855786724294</v>
      </c>
      <c r="Q15" s="10" t="s">
        <v>152</v>
      </c>
    </row>
    <row r="16" spans="1:17" x14ac:dyDescent="0.2">
      <c r="A16" s="12" t="s">
        <v>176</v>
      </c>
      <c r="B16" s="18">
        <v>89.425115351041299</v>
      </c>
      <c r="C16" s="10" t="s">
        <v>169</v>
      </c>
      <c r="D16" s="18">
        <v>90.393836448483199</v>
      </c>
      <c r="E16" s="10" t="s">
        <v>152</v>
      </c>
      <c r="F16" s="18">
        <v>70.164793585572198</v>
      </c>
      <c r="G16" s="10" t="s">
        <v>169</v>
      </c>
      <c r="H16" s="18">
        <v>95.655875804984802</v>
      </c>
      <c r="I16" s="10" t="s">
        <v>152</v>
      </c>
      <c r="J16" s="18">
        <v>97.558558558558602</v>
      </c>
      <c r="K16" s="10" t="s">
        <v>169</v>
      </c>
      <c r="L16" s="18">
        <v>91.156803744567</v>
      </c>
      <c r="M16" s="10" t="s">
        <v>152</v>
      </c>
      <c r="N16" s="18">
        <v>91.364644684270402</v>
      </c>
      <c r="O16" s="10" t="s">
        <v>152</v>
      </c>
      <c r="P16" s="18">
        <v>90.956924054002002</v>
      </c>
      <c r="Q16" s="10" t="s">
        <v>152</v>
      </c>
    </row>
    <row r="17" spans="1:17" x14ac:dyDescent="0.2">
      <c r="A17" s="12" t="s">
        <v>177</v>
      </c>
      <c r="B17" s="18">
        <v>85.282612299022006</v>
      </c>
      <c r="C17" s="10" t="s">
        <v>169</v>
      </c>
      <c r="D17" s="18">
        <v>88.2716400611137</v>
      </c>
      <c r="E17" s="10" t="s">
        <v>169</v>
      </c>
      <c r="F17" s="18">
        <v>73.488472291589503</v>
      </c>
      <c r="G17" s="10" t="s">
        <v>169</v>
      </c>
      <c r="H17" s="18">
        <v>95.677202597183694</v>
      </c>
      <c r="I17" s="10" t="s">
        <v>152</v>
      </c>
      <c r="J17" s="18">
        <v>97.7213669228817</v>
      </c>
      <c r="K17" s="10" t="s">
        <v>169</v>
      </c>
      <c r="L17" s="18">
        <v>92.503793288111396</v>
      </c>
      <c r="M17" s="10" t="s">
        <v>152</v>
      </c>
      <c r="N17" s="18">
        <v>90.981741347670194</v>
      </c>
      <c r="O17" s="10" t="s">
        <v>152</v>
      </c>
      <c r="P17" s="18">
        <v>91.192352739887994</v>
      </c>
      <c r="Q17" s="10" t="s">
        <v>152</v>
      </c>
    </row>
    <row r="18" spans="1:17" x14ac:dyDescent="0.2">
      <c r="A18" s="12" t="s">
        <v>178</v>
      </c>
      <c r="B18" s="18">
        <v>96.997599579926501</v>
      </c>
      <c r="C18" s="10" t="s">
        <v>169</v>
      </c>
      <c r="D18" s="18">
        <v>90.687712844025199</v>
      </c>
      <c r="E18" s="10" t="s">
        <v>152</v>
      </c>
      <c r="F18" s="18">
        <v>81.613484229004797</v>
      </c>
      <c r="G18" s="10" t="s">
        <v>169</v>
      </c>
      <c r="H18" s="18">
        <v>95.777023727185096</v>
      </c>
      <c r="I18" s="10" t="s">
        <v>152</v>
      </c>
      <c r="J18" s="18">
        <v>99.368121574679094</v>
      </c>
      <c r="K18" s="10" t="s">
        <v>169</v>
      </c>
      <c r="L18" s="18">
        <v>97.070869902680798</v>
      </c>
      <c r="M18" s="10" t="s">
        <v>152</v>
      </c>
      <c r="N18" s="18">
        <v>91.246140819542106</v>
      </c>
      <c r="O18" s="10" t="s">
        <v>169</v>
      </c>
      <c r="P18" s="18">
        <v>90.636759413452694</v>
      </c>
      <c r="Q18" s="10" t="s">
        <v>152</v>
      </c>
    </row>
    <row r="19" spans="1:17" x14ac:dyDescent="0.2">
      <c r="A19" s="12" t="s">
        <v>179</v>
      </c>
      <c r="B19" s="18">
        <v>97.459988702692499</v>
      </c>
      <c r="C19" s="10" t="s">
        <v>169</v>
      </c>
      <c r="D19" s="18">
        <v>91.051105835172294</v>
      </c>
      <c r="E19" s="10" t="s">
        <v>152</v>
      </c>
      <c r="F19" s="18">
        <v>82.300698726508799</v>
      </c>
      <c r="G19" s="10" t="s">
        <v>169</v>
      </c>
      <c r="H19" s="18">
        <v>95.911569206429704</v>
      </c>
      <c r="I19" s="10" t="s">
        <v>152</v>
      </c>
      <c r="J19" s="18">
        <v>99.588339127431098</v>
      </c>
      <c r="K19" s="10" t="s">
        <v>169</v>
      </c>
      <c r="L19" s="18">
        <v>97.348208846470897</v>
      </c>
      <c r="M19" s="10" t="s">
        <v>152</v>
      </c>
      <c r="N19" s="18">
        <v>91.724493533292105</v>
      </c>
      <c r="O19" s="10" t="s">
        <v>169</v>
      </c>
      <c r="P19" s="18">
        <v>90.907865040595993</v>
      </c>
      <c r="Q19" s="10" t="s">
        <v>152</v>
      </c>
    </row>
    <row r="20" spans="1:17" x14ac:dyDescent="0.2">
      <c r="A20" s="12" t="s">
        <v>180</v>
      </c>
      <c r="B20" s="18">
        <v>92.988078677208605</v>
      </c>
      <c r="C20" s="10" t="s">
        <v>169</v>
      </c>
      <c r="D20" s="18">
        <v>91.524240071418802</v>
      </c>
      <c r="E20" s="10" t="s">
        <v>152</v>
      </c>
      <c r="F20" s="18">
        <v>87.843428933861702</v>
      </c>
      <c r="G20" s="10" t="s">
        <v>169</v>
      </c>
      <c r="H20" s="18">
        <v>96.057737136883105</v>
      </c>
      <c r="I20" s="10" t="s">
        <v>152</v>
      </c>
      <c r="J20" s="18">
        <v>99.711137436912793</v>
      </c>
      <c r="K20" s="10" t="s">
        <v>169</v>
      </c>
      <c r="L20" s="18">
        <v>96.916891529941395</v>
      </c>
      <c r="M20" s="10" t="s">
        <v>152</v>
      </c>
      <c r="N20" s="18">
        <v>95.868496965714698</v>
      </c>
      <c r="O20" s="10" t="s">
        <v>169</v>
      </c>
      <c r="P20" s="18">
        <v>90.420014695773801</v>
      </c>
      <c r="Q20" s="10" t="s">
        <v>152</v>
      </c>
    </row>
    <row r="21" spans="1:17" x14ac:dyDescent="0.2">
      <c r="A21" s="12" t="s">
        <v>181</v>
      </c>
      <c r="B21" s="18">
        <v>92.404094866844005</v>
      </c>
      <c r="C21" s="10" t="s">
        <v>169</v>
      </c>
      <c r="D21" s="18">
        <v>91.817782377016201</v>
      </c>
      <c r="E21" s="10" t="s">
        <v>152</v>
      </c>
      <c r="F21" s="18">
        <v>88.398073970572099</v>
      </c>
      <c r="G21" s="10" t="s">
        <v>169</v>
      </c>
      <c r="H21" s="18">
        <v>96.175882507696201</v>
      </c>
      <c r="I21" s="10" t="s">
        <v>152</v>
      </c>
      <c r="J21" s="18">
        <v>99.843615750539598</v>
      </c>
      <c r="K21" s="10" t="s">
        <v>152</v>
      </c>
      <c r="L21" s="18">
        <v>96.772305452780998</v>
      </c>
      <c r="M21" s="10" t="s">
        <v>152</v>
      </c>
      <c r="N21" s="18">
        <v>96.556641195262102</v>
      </c>
      <c r="O21" s="10" t="s">
        <v>169</v>
      </c>
      <c r="P21" s="18">
        <v>90.339156315870397</v>
      </c>
      <c r="Q21" s="10" t="s">
        <v>152</v>
      </c>
    </row>
    <row r="22" spans="1:17" x14ac:dyDescent="0.2">
      <c r="A22" s="12" t="s">
        <v>182</v>
      </c>
      <c r="B22" s="18">
        <v>99.991963514355206</v>
      </c>
      <c r="C22" s="10" t="s">
        <v>152</v>
      </c>
      <c r="D22" s="18">
        <v>92.287814421599407</v>
      </c>
      <c r="E22" s="10" t="s">
        <v>152</v>
      </c>
      <c r="F22" s="18">
        <v>85.384109784044696</v>
      </c>
      <c r="G22" s="10" t="s">
        <v>169</v>
      </c>
      <c r="H22" s="18">
        <v>98.891080065938098</v>
      </c>
      <c r="I22" s="10" t="s">
        <v>152</v>
      </c>
      <c r="J22" s="18">
        <v>99.852140424650599</v>
      </c>
      <c r="K22" s="10" t="s">
        <v>152</v>
      </c>
      <c r="L22" s="18">
        <v>96.571094964713595</v>
      </c>
      <c r="M22" s="10" t="s">
        <v>152</v>
      </c>
      <c r="N22" s="18">
        <v>96.737219916963994</v>
      </c>
      <c r="O22" s="10" t="s">
        <v>169</v>
      </c>
      <c r="P22" s="18">
        <v>90.306152865482602</v>
      </c>
      <c r="Q22" s="10" t="s">
        <v>152</v>
      </c>
    </row>
    <row r="23" spans="1:17" x14ac:dyDescent="0.2">
      <c r="A23" s="12" t="s">
        <v>184</v>
      </c>
      <c r="B23" s="18">
        <v>100</v>
      </c>
      <c r="C23" s="10" t="s">
        <v>152</v>
      </c>
      <c r="D23" s="18">
        <v>94.0386321013399</v>
      </c>
      <c r="E23" s="10" t="s">
        <v>152</v>
      </c>
      <c r="F23" s="18">
        <v>91.504623879161599</v>
      </c>
      <c r="G23" s="10" t="s">
        <v>169</v>
      </c>
      <c r="H23" s="18">
        <v>99.037738054748701</v>
      </c>
      <c r="I23" s="10" t="s">
        <v>152</v>
      </c>
      <c r="J23" s="18">
        <v>99.884455298643701</v>
      </c>
      <c r="K23" s="10" t="s">
        <v>152</v>
      </c>
      <c r="L23" s="18">
        <v>96.539153550455495</v>
      </c>
      <c r="M23" s="10" t="s">
        <v>152</v>
      </c>
      <c r="N23" s="18">
        <v>97.030940543254701</v>
      </c>
      <c r="O23" s="10" t="s">
        <v>169</v>
      </c>
      <c r="P23" s="18">
        <v>89.226537092026305</v>
      </c>
      <c r="Q23" s="10" t="s">
        <v>152</v>
      </c>
    </row>
    <row r="24" spans="1:17" x14ac:dyDescent="0.2">
      <c r="A24" s="12" t="s">
        <v>185</v>
      </c>
      <c r="B24" s="18">
        <v>100</v>
      </c>
      <c r="C24" s="10" t="s">
        <v>152</v>
      </c>
      <c r="D24" s="18">
        <v>95.21745179621</v>
      </c>
      <c r="E24" s="10" t="s">
        <v>152</v>
      </c>
      <c r="F24" s="18">
        <v>91.580137898585505</v>
      </c>
      <c r="G24" s="10" t="s">
        <v>169</v>
      </c>
      <c r="H24" s="18">
        <v>99.103284925566797</v>
      </c>
      <c r="I24" s="10" t="s">
        <v>152</v>
      </c>
      <c r="J24" s="18">
        <v>99.856896898687495</v>
      </c>
      <c r="K24" s="10" t="s">
        <v>152</v>
      </c>
      <c r="L24" s="18">
        <v>99.079587840592794</v>
      </c>
      <c r="M24" s="10" t="s">
        <v>152</v>
      </c>
      <c r="N24" s="18">
        <v>96.989358450828703</v>
      </c>
      <c r="O24" s="10" t="s">
        <v>169</v>
      </c>
      <c r="P24" s="18">
        <v>89.044295515445597</v>
      </c>
      <c r="Q24" s="10" t="s">
        <v>152</v>
      </c>
    </row>
    <row r="25" spans="1:17" x14ac:dyDescent="0.2">
      <c r="A25" s="12" t="s">
        <v>187</v>
      </c>
      <c r="B25" s="18">
        <v>100</v>
      </c>
      <c r="C25" s="10" t="s">
        <v>152</v>
      </c>
      <c r="D25" s="18">
        <v>95.314853548405395</v>
      </c>
      <c r="E25" s="10" t="s">
        <v>152</v>
      </c>
      <c r="F25" s="18">
        <v>91.429843436966706</v>
      </c>
      <c r="G25" s="10" t="s">
        <v>152</v>
      </c>
      <c r="H25" s="18">
        <v>99.179488159454493</v>
      </c>
      <c r="I25" s="10" t="s">
        <v>152</v>
      </c>
      <c r="J25" s="18">
        <v>91.760868128124201</v>
      </c>
      <c r="K25" s="10" t="s">
        <v>152</v>
      </c>
      <c r="L25" s="18">
        <v>100</v>
      </c>
      <c r="M25" s="10" t="s">
        <v>152</v>
      </c>
      <c r="N25" s="18">
        <v>97.104713209424304</v>
      </c>
      <c r="O25" s="10" t="s">
        <v>169</v>
      </c>
      <c r="P25" s="18">
        <v>88.437627082764607</v>
      </c>
      <c r="Q25" s="10" t="s">
        <v>152</v>
      </c>
    </row>
    <row r="26" spans="1:17" x14ac:dyDescent="0.2">
      <c r="A26" s="12" t="s">
        <v>188</v>
      </c>
      <c r="B26" s="18">
        <v>100</v>
      </c>
      <c r="C26" s="10" t="s">
        <v>152</v>
      </c>
      <c r="D26" s="18">
        <v>96.232534588147303</v>
      </c>
      <c r="E26" s="10" t="s">
        <v>152</v>
      </c>
      <c r="F26" s="18">
        <v>92.047554771051793</v>
      </c>
      <c r="G26" s="10" t="s">
        <v>152</v>
      </c>
      <c r="H26" s="18">
        <v>100</v>
      </c>
      <c r="I26" s="10" t="s">
        <v>152</v>
      </c>
      <c r="J26" s="18">
        <v>91.406444495428502</v>
      </c>
      <c r="K26" s="10" t="s">
        <v>152</v>
      </c>
      <c r="L26" s="18">
        <v>100</v>
      </c>
      <c r="M26" s="10" t="s">
        <v>152</v>
      </c>
      <c r="N26" s="18">
        <v>96.980717901149603</v>
      </c>
      <c r="O26" s="10" t="s">
        <v>169</v>
      </c>
      <c r="P26" s="18">
        <v>89.0778773978315</v>
      </c>
      <c r="Q26" s="10" t="s">
        <v>152</v>
      </c>
    </row>
    <row r="27" spans="1:17" x14ac:dyDescent="0.2">
      <c r="A27" s="12" t="s">
        <v>189</v>
      </c>
      <c r="B27" s="18">
        <v>79.372463091346702</v>
      </c>
      <c r="C27" s="10" t="s">
        <v>152</v>
      </c>
      <c r="D27" s="18">
        <v>92.2648656664105</v>
      </c>
      <c r="E27" s="10" t="s">
        <v>152</v>
      </c>
      <c r="F27" s="18">
        <v>91.162177635170195</v>
      </c>
      <c r="G27" s="10" t="s">
        <v>152</v>
      </c>
      <c r="H27" s="18">
        <v>89.710468640895201</v>
      </c>
      <c r="I27" s="10" t="s">
        <v>152</v>
      </c>
      <c r="J27" s="18">
        <v>89.842919570095702</v>
      </c>
      <c r="K27" s="10" t="s">
        <v>152</v>
      </c>
      <c r="L27" s="18">
        <v>94.362238055696295</v>
      </c>
      <c r="M27" s="10" t="s">
        <v>152</v>
      </c>
      <c r="N27" s="18">
        <v>96.110989453785507</v>
      </c>
      <c r="O27" s="10" t="s">
        <v>169</v>
      </c>
      <c r="P27" s="18">
        <v>80.572450458222093</v>
      </c>
      <c r="Q27" s="10" t="s">
        <v>152</v>
      </c>
    </row>
    <row r="28" spans="1:17" x14ac:dyDescent="0.2">
      <c r="A28" s="12" t="s">
        <v>190</v>
      </c>
      <c r="B28" s="18">
        <v>77.943505010946197</v>
      </c>
      <c r="C28" s="10" t="s">
        <v>152</v>
      </c>
      <c r="D28" s="18">
        <v>92.027351118869007</v>
      </c>
      <c r="E28" s="10" t="s">
        <v>152</v>
      </c>
      <c r="F28" s="18">
        <v>93.193325719829801</v>
      </c>
      <c r="G28" s="10" t="s">
        <v>152</v>
      </c>
      <c r="H28" s="18">
        <v>90.807982099666006</v>
      </c>
      <c r="I28" s="10" t="s">
        <v>152</v>
      </c>
      <c r="J28" s="18">
        <v>89.617881163939501</v>
      </c>
      <c r="K28" s="10" t="s">
        <v>152</v>
      </c>
      <c r="L28" s="18">
        <v>86.254880544540001</v>
      </c>
      <c r="M28" s="10" t="s">
        <v>152</v>
      </c>
      <c r="N28" s="18">
        <v>95.362599633618103</v>
      </c>
      <c r="O28" s="10" t="s">
        <v>169</v>
      </c>
      <c r="P28" s="18">
        <v>76.189297044724597</v>
      </c>
      <c r="Q28" s="10" t="s">
        <v>152</v>
      </c>
    </row>
    <row r="29" spans="1:17" x14ac:dyDescent="0.2">
      <c r="A29" s="12" t="s">
        <v>191</v>
      </c>
      <c r="B29" s="18">
        <v>75.434728931003093</v>
      </c>
      <c r="C29" s="10" t="s">
        <v>152</v>
      </c>
      <c r="D29" s="18">
        <v>90.501712331342503</v>
      </c>
      <c r="E29" s="10" t="s">
        <v>152</v>
      </c>
      <c r="F29" s="18">
        <v>83.204005261494203</v>
      </c>
      <c r="G29" s="10" t="s">
        <v>152</v>
      </c>
      <c r="H29" s="18">
        <v>90.387701194514904</v>
      </c>
      <c r="I29" s="10" t="s">
        <v>152</v>
      </c>
      <c r="J29" s="18">
        <v>90.649937037527295</v>
      </c>
      <c r="K29" s="10" t="s">
        <v>152</v>
      </c>
      <c r="L29" s="18">
        <v>86.134481176370898</v>
      </c>
      <c r="M29" s="10" t="s">
        <v>152</v>
      </c>
      <c r="N29" s="18">
        <v>86.041914663608097</v>
      </c>
      <c r="O29" s="10" t="s">
        <v>169</v>
      </c>
      <c r="P29" s="18">
        <v>75.577047299601105</v>
      </c>
      <c r="Q29" s="10" t="s">
        <v>152</v>
      </c>
    </row>
    <row r="30" spans="1:17" x14ac:dyDescent="0.2">
      <c r="A30" s="12" t="s">
        <v>192</v>
      </c>
      <c r="B30" s="18">
        <v>72.9527155546769</v>
      </c>
      <c r="C30" s="10" t="s">
        <v>152</v>
      </c>
      <c r="D30" s="18">
        <v>88.706201208677399</v>
      </c>
      <c r="E30" s="10" t="s">
        <v>152</v>
      </c>
      <c r="F30" s="18">
        <v>81.576143856877806</v>
      </c>
      <c r="G30" s="10" t="s">
        <v>152</v>
      </c>
      <c r="H30" s="18">
        <v>87.760308804174002</v>
      </c>
      <c r="I30" s="10" t="s">
        <v>152</v>
      </c>
      <c r="J30" s="18">
        <v>86.549133245121297</v>
      </c>
      <c r="K30" s="10" t="s">
        <v>152</v>
      </c>
      <c r="L30" s="18">
        <v>86.697236452927996</v>
      </c>
      <c r="M30" s="10" t="s">
        <v>152</v>
      </c>
      <c r="N30" s="18">
        <v>88.871550963117002</v>
      </c>
      <c r="O30" s="10" t="s">
        <v>169</v>
      </c>
      <c r="P30" s="18">
        <v>76.137324336605701</v>
      </c>
      <c r="Q30" s="10" t="s">
        <v>152</v>
      </c>
    </row>
    <row r="31" spans="1:17" x14ac:dyDescent="0.2">
      <c r="A31" s="12" t="s">
        <v>193</v>
      </c>
      <c r="B31" s="18">
        <v>72.502772325134003</v>
      </c>
      <c r="C31" s="10" t="s">
        <v>152</v>
      </c>
      <c r="D31" s="18">
        <v>90.048808253453601</v>
      </c>
      <c r="E31" s="10" t="s">
        <v>320</v>
      </c>
      <c r="F31" s="18">
        <v>81.503573614818194</v>
      </c>
      <c r="G31" s="10" t="s">
        <v>169</v>
      </c>
      <c r="H31" s="18">
        <v>85.718790542234203</v>
      </c>
      <c r="I31" s="10" t="s">
        <v>152</v>
      </c>
      <c r="J31" s="18">
        <v>90.313574654464702</v>
      </c>
      <c r="K31" s="10" t="s">
        <v>152</v>
      </c>
      <c r="L31" s="18">
        <v>87.845279823739304</v>
      </c>
      <c r="M31" s="10" t="s">
        <v>152</v>
      </c>
      <c r="N31" s="18">
        <v>89.5468906742949</v>
      </c>
      <c r="O31" s="10" t="s">
        <v>169</v>
      </c>
      <c r="P31" s="18">
        <v>77.481323810891197</v>
      </c>
      <c r="Q31" s="10" t="s">
        <v>152</v>
      </c>
    </row>
    <row r="32" spans="1:17" x14ac:dyDescent="0.2">
      <c r="A32" s="15" t="s">
        <v>195</v>
      </c>
      <c r="B32" s="19">
        <v>73.269777659154499</v>
      </c>
      <c r="C32" s="14" t="s">
        <v>152</v>
      </c>
      <c r="D32" s="19">
        <v>90.136213537282202</v>
      </c>
      <c r="E32" s="14" t="s">
        <v>152</v>
      </c>
      <c r="F32" s="19">
        <v>81.069641280568604</v>
      </c>
      <c r="G32" s="14" t="s">
        <v>169</v>
      </c>
      <c r="H32" s="19">
        <v>86.215608649910095</v>
      </c>
      <c r="I32" s="14" t="s">
        <v>152</v>
      </c>
      <c r="J32" s="19">
        <v>90.349652875077595</v>
      </c>
      <c r="K32" s="14" t="s">
        <v>152</v>
      </c>
      <c r="L32" s="19">
        <v>87.4896486352838</v>
      </c>
      <c r="M32" s="14" t="s">
        <v>152</v>
      </c>
      <c r="N32" s="19">
        <v>85.323176521047301</v>
      </c>
      <c r="O32" s="14" t="s">
        <v>169</v>
      </c>
      <c r="P32" s="19">
        <v>77.061310642112005</v>
      </c>
      <c r="Q32" s="14" t="s">
        <v>152</v>
      </c>
    </row>
    <row r="34" spans="1:2" x14ac:dyDescent="0.2">
      <c r="A34" s="16" t="s">
        <v>196</v>
      </c>
      <c r="B34" s="16" t="s">
        <v>229</v>
      </c>
    </row>
    <row r="37" spans="1:2" x14ac:dyDescent="0.2">
      <c r="B37" s="16" t="s">
        <v>203</v>
      </c>
    </row>
    <row r="38" spans="1:2" x14ac:dyDescent="0.2">
      <c r="B38" s="16" t="s">
        <v>325</v>
      </c>
    </row>
    <row r="41" spans="1:2" x14ac:dyDescent="0.2">
      <c r="A41" s="17" t="str">
        <f>HYPERLINK("#'GAMING 14'!A2", "&lt;&lt;&lt; Previous table")</f>
        <v>&lt;&lt;&lt; Previous table</v>
      </c>
    </row>
    <row r="42" spans="1:2" x14ac:dyDescent="0.2">
      <c r="A42" s="17" t="str">
        <f>HYPERLINK("#'WAGERING 1'!A2", "&gt;&gt;&gt; Next table")</f>
        <v>&gt;&gt;&gt; Next table</v>
      </c>
    </row>
  </sheetData>
  <mergeCells count="11">
    <mergeCell ref="A2:Q2"/>
    <mergeCell ref="A3:Q3"/>
    <mergeCell ref="A6:Q6"/>
    <mergeCell ref="B5:C5"/>
    <mergeCell ref="D5:E5"/>
    <mergeCell ref="F5:G5"/>
    <mergeCell ref="H5:I5"/>
    <mergeCell ref="J5:K5"/>
    <mergeCell ref="L5:M5"/>
    <mergeCell ref="N5:O5"/>
    <mergeCell ref="P5:Q5"/>
  </mergeCells>
  <pageMargins left="0.7" right="0.7" top="0.75" bottom="0.75" header="0.3" footer="0.3"/>
  <pageSetup paperSize="9" orientation="portrait" horizontalDpi="300" verticalDpi="30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S6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HYPERLINK("#'INDEX'!B111", "Link to index")</f>
        <v>Link to index</v>
      </c>
    </row>
    <row r="2" spans="1:19" ht="15.75" customHeight="1" x14ac:dyDescent="0.2">
      <c r="A2" s="27" t="s">
        <v>440</v>
      </c>
      <c r="B2" s="28"/>
      <c r="C2" s="28"/>
      <c r="D2" s="28"/>
      <c r="E2" s="28"/>
      <c r="F2" s="28"/>
      <c r="G2" s="28"/>
      <c r="H2" s="28"/>
      <c r="I2" s="28"/>
      <c r="J2" s="28"/>
      <c r="K2" s="28"/>
      <c r="L2" s="28"/>
      <c r="M2" s="28"/>
      <c r="N2" s="28"/>
      <c r="O2" s="28"/>
      <c r="P2" s="28"/>
      <c r="Q2" s="28"/>
      <c r="R2" s="28"/>
      <c r="S2" s="28"/>
    </row>
    <row r="3" spans="1:19" ht="15.75" customHeight="1" x14ac:dyDescent="0.2">
      <c r="A3" s="27" t="s">
        <v>122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297.30799999999999</v>
      </c>
      <c r="C7" s="10" t="s">
        <v>169</v>
      </c>
      <c r="D7" s="9">
        <v>4722.3469999999998</v>
      </c>
      <c r="E7" s="10" t="s">
        <v>152</v>
      </c>
      <c r="F7" s="9">
        <v>422.75200000000001</v>
      </c>
      <c r="G7" s="10" t="s">
        <v>152</v>
      </c>
      <c r="H7" s="9">
        <v>1738.7370000000001</v>
      </c>
      <c r="I7" s="10" t="s">
        <v>169</v>
      </c>
      <c r="J7" s="9">
        <v>745.34100000000001</v>
      </c>
      <c r="K7" s="10" t="s">
        <v>169</v>
      </c>
      <c r="L7" s="9">
        <v>218.029504</v>
      </c>
      <c r="M7" s="10" t="s">
        <v>152</v>
      </c>
      <c r="N7" s="9">
        <v>3102.212</v>
      </c>
      <c r="O7" s="10" t="s">
        <v>152</v>
      </c>
      <c r="P7" s="9">
        <v>1061.6600000000001</v>
      </c>
      <c r="Q7" s="10" t="s">
        <v>152</v>
      </c>
      <c r="R7" s="9">
        <v>12308.386504</v>
      </c>
      <c r="S7" s="10" t="s">
        <v>169</v>
      </c>
    </row>
    <row r="8" spans="1:19" x14ac:dyDescent="0.2">
      <c r="A8" s="12" t="s">
        <v>164</v>
      </c>
      <c r="B8" s="9">
        <v>477.15899999999999</v>
      </c>
      <c r="C8" s="10" t="s">
        <v>169</v>
      </c>
      <c r="D8" s="9">
        <v>4725.2820000000002</v>
      </c>
      <c r="E8" s="10" t="s">
        <v>169</v>
      </c>
      <c r="F8" s="9">
        <v>614.87599999999998</v>
      </c>
      <c r="G8" s="10" t="s">
        <v>152</v>
      </c>
      <c r="H8" s="9">
        <v>1569.0920000000001</v>
      </c>
      <c r="I8" s="10" t="s">
        <v>169</v>
      </c>
      <c r="J8" s="9">
        <v>783.93799999999999</v>
      </c>
      <c r="K8" s="10" t="s">
        <v>169</v>
      </c>
      <c r="L8" s="9">
        <v>232.55199999999999</v>
      </c>
      <c r="M8" s="10" t="s">
        <v>152</v>
      </c>
      <c r="N8" s="9">
        <v>3344.6260000000002</v>
      </c>
      <c r="O8" s="10" t="s">
        <v>152</v>
      </c>
      <c r="P8" s="9">
        <v>1078.5</v>
      </c>
      <c r="Q8" s="10" t="s">
        <v>152</v>
      </c>
      <c r="R8" s="9">
        <v>12826.025</v>
      </c>
      <c r="S8" s="10" t="s">
        <v>169</v>
      </c>
    </row>
    <row r="9" spans="1:19" x14ac:dyDescent="0.2">
      <c r="A9" s="12" t="s">
        <v>165</v>
      </c>
      <c r="B9" s="9">
        <v>641.62300000000005</v>
      </c>
      <c r="C9" s="10" t="s">
        <v>169</v>
      </c>
      <c r="D9" s="9">
        <v>5003.8500000000004</v>
      </c>
      <c r="E9" s="10" t="s">
        <v>169</v>
      </c>
      <c r="F9" s="9">
        <v>1134.3430000000001</v>
      </c>
      <c r="G9" s="10" t="s">
        <v>152</v>
      </c>
      <c r="H9" s="9">
        <v>1616.328</v>
      </c>
      <c r="I9" s="10" t="s">
        <v>169</v>
      </c>
      <c r="J9" s="9">
        <v>814.04100000000005</v>
      </c>
      <c r="K9" s="10" t="s">
        <v>169</v>
      </c>
      <c r="L9" s="9">
        <v>253.9462</v>
      </c>
      <c r="M9" s="10" t="s">
        <v>169</v>
      </c>
      <c r="N9" s="9">
        <v>3629.598</v>
      </c>
      <c r="O9" s="10" t="s">
        <v>152</v>
      </c>
      <c r="P9" s="9">
        <v>1090.3710000000001</v>
      </c>
      <c r="Q9" s="10" t="s">
        <v>152</v>
      </c>
      <c r="R9" s="9">
        <v>14184.100200000001</v>
      </c>
      <c r="S9" s="10" t="s">
        <v>169</v>
      </c>
    </row>
    <row r="10" spans="1:19" x14ac:dyDescent="0.2">
      <c r="A10" s="12" t="s">
        <v>166</v>
      </c>
      <c r="B10" s="9">
        <v>775.01199999999994</v>
      </c>
      <c r="C10" s="10" t="s">
        <v>169</v>
      </c>
      <c r="D10" s="9">
        <v>5298.0320000000002</v>
      </c>
      <c r="E10" s="10" t="s">
        <v>169</v>
      </c>
      <c r="F10" s="9">
        <v>1550.4949999999999</v>
      </c>
      <c r="G10" s="10" t="s">
        <v>152</v>
      </c>
      <c r="H10" s="9">
        <v>1716.636</v>
      </c>
      <c r="I10" s="10" t="s">
        <v>169</v>
      </c>
      <c r="J10" s="9">
        <v>798.57100000000003</v>
      </c>
      <c r="K10" s="10" t="s">
        <v>169</v>
      </c>
      <c r="L10" s="9">
        <v>281.14600000000002</v>
      </c>
      <c r="M10" s="10" t="s">
        <v>169</v>
      </c>
      <c r="N10" s="9">
        <v>3846.605</v>
      </c>
      <c r="O10" s="10" t="s">
        <v>152</v>
      </c>
      <c r="P10" s="9">
        <v>1164.498</v>
      </c>
      <c r="Q10" s="10" t="s">
        <v>152</v>
      </c>
      <c r="R10" s="9">
        <v>15430.995000000001</v>
      </c>
      <c r="S10" s="10" t="s">
        <v>169</v>
      </c>
    </row>
    <row r="11" spans="1:19" x14ac:dyDescent="0.2">
      <c r="A11" s="12" t="s">
        <v>170</v>
      </c>
      <c r="B11" s="9">
        <v>447.238</v>
      </c>
      <c r="C11" s="10" t="s">
        <v>169</v>
      </c>
      <c r="D11" s="9">
        <v>5643.06</v>
      </c>
      <c r="E11" s="10" t="s">
        <v>152</v>
      </c>
      <c r="F11" s="9">
        <v>1843.3330000000001</v>
      </c>
      <c r="G11" s="10" t="s">
        <v>152</v>
      </c>
      <c r="H11" s="9">
        <v>1855.3879999999999</v>
      </c>
      <c r="I11" s="10" t="s">
        <v>169</v>
      </c>
      <c r="J11" s="9">
        <v>824.476</v>
      </c>
      <c r="K11" s="10" t="s">
        <v>169</v>
      </c>
      <c r="L11" s="9">
        <v>292.73700000000002</v>
      </c>
      <c r="M11" s="10" t="s">
        <v>169</v>
      </c>
      <c r="N11" s="9">
        <v>4017.5079999999998</v>
      </c>
      <c r="O11" s="10" t="s">
        <v>152</v>
      </c>
      <c r="P11" s="9">
        <v>1249.0609999999999</v>
      </c>
      <c r="Q11" s="10" t="s">
        <v>152</v>
      </c>
      <c r="R11" s="9">
        <v>16172.800999999999</v>
      </c>
      <c r="S11" s="10" t="s">
        <v>169</v>
      </c>
    </row>
    <row r="12" spans="1:19" x14ac:dyDescent="0.2">
      <c r="A12" s="12" t="s">
        <v>171</v>
      </c>
      <c r="B12" s="9">
        <v>439.13499999999999</v>
      </c>
      <c r="C12" s="10" t="s">
        <v>169</v>
      </c>
      <c r="D12" s="9">
        <v>5743.6239999999998</v>
      </c>
      <c r="E12" s="10" t="s">
        <v>152</v>
      </c>
      <c r="F12" s="9">
        <v>2311.3690000000001</v>
      </c>
      <c r="G12" s="10" t="s">
        <v>152</v>
      </c>
      <c r="H12" s="9">
        <v>1964.079</v>
      </c>
      <c r="I12" s="10" t="s">
        <v>169</v>
      </c>
      <c r="J12" s="9">
        <v>903.41099999999994</v>
      </c>
      <c r="K12" s="10" t="s">
        <v>169</v>
      </c>
      <c r="L12" s="9">
        <v>307.11399999999998</v>
      </c>
      <c r="M12" s="10" t="s">
        <v>169</v>
      </c>
      <c r="N12" s="9">
        <v>4188.1149999999998</v>
      </c>
      <c r="O12" s="10" t="s">
        <v>152</v>
      </c>
      <c r="P12" s="9">
        <v>1394.414</v>
      </c>
      <c r="Q12" s="10" t="s">
        <v>152</v>
      </c>
      <c r="R12" s="9">
        <v>17251.260999999999</v>
      </c>
      <c r="S12" s="10" t="s">
        <v>169</v>
      </c>
    </row>
    <row r="13" spans="1:19" x14ac:dyDescent="0.2">
      <c r="A13" s="12" t="s">
        <v>172</v>
      </c>
      <c r="B13" s="9">
        <v>365.19400000000002</v>
      </c>
      <c r="C13" s="10" t="s">
        <v>169</v>
      </c>
      <c r="D13" s="9">
        <v>5662.2039999999997</v>
      </c>
      <c r="E13" s="10" t="s">
        <v>152</v>
      </c>
      <c r="F13" s="9">
        <v>2637.84303</v>
      </c>
      <c r="G13" s="10" t="s">
        <v>152</v>
      </c>
      <c r="H13" s="9">
        <v>2002.1507056999999</v>
      </c>
      <c r="I13" s="10" t="s">
        <v>169</v>
      </c>
      <c r="J13" s="9">
        <v>818.07600000000002</v>
      </c>
      <c r="K13" s="10" t="s">
        <v>169</v>
      </c>
      <c r="L13" s="9">
        <v>325.52199999999999</v>
      </c>
      <c r="M13" s="10" t="s">
        <v>169</v>
      </c>
      <c r="N13" s="9">
        <v>4284.4859999999999</v>
      </c>
      <c r="O13" s="10" t="s">
        <v>152</v>
      </c>
      <c r="P13" s="9">
        <v>1503.413</v>
      </c>
      <c r="Q13" s="10" t="s">
        <v>152</v>
      </c>
      <c r="R13" s="9">
        <v>17598.888735699999</v>
      </c>
      <c r="S13" s="10" t="s">
        <v>169</v>
      </c>
    </row>
    <row r="14" spans="1:19" x14ac:dyDescent="0.2">
      <c r="A14" s="12" t="s">
        <v>173</v>
      </c>
      <c r="B14" s="9">
        <v>279.88400000000001</v>
      </c>
      <c r="C14" s="10" t="s">
        <v>169</v>
      </c>
      <c r="D14" s="9">
        <v>5808.8710000000001</v>
      </c>
      <c r="E14" s="10" t="s">
        <v>152</v>
      </c>
      <c r="F14" s="9">
        <v>3768.6260000000002</v>
      </c>
      <c r="G14" s="10" t="s">
        <v>152</v>
      </c>
      <c r="H14" s="9">
        <v>2152.194</v>
      </c>
      <c r="I14" s="10" t="s">
        <v>169</v>
      </c>
      <c r="J14" s="9">
        <v>862.10299999999995</v>
      </c>
      <c r="K14" s="10" t="s">
        <v>169</v>
      </c>
      <c r="L14" s="9">
        <v>390.24099999999999</v>
      </c>
      <c r="M14" s="10" t="s">
        <v>169</v>
      </c>
      <c r="N14" s="9">
        <v>4554.3450000000003</v>
      </c>
      <c r="O14" s="10" t="s">
        <v>152</v>
      </c>
      <c r="P14" s="9">
        <v>1665.2529999999999</v>
      </c>
      <c r="Q14" s="10" t="s">
        <v>152</v>
      </c>
      <c r="R14" s="9">
        <v>19481.517</v>
      </c>
      <c r="S14" s="10" t="s">
        <v>169</v>
      </c>
    </row>
    <row r="15" spans="1:19" x14ac:dyDescent="0.2">
      <c r="A15" s="12" t="s">
        <v>174</v>
      </c>
      <c r="B15" s="9">
        <v>303.22500000000002</v>
      </c>
      <c r="C15" s="10" t="s">
        <v>169</v>
      </c>
      <c r="D15" s="9">
        <v>5624.9939999999997</v>
      </c>
      <c r="E15" s="10" t="s">
        <v>152</v>
      </c>
      <c r="F15" s="9">
        <v>4276.4319999999998</v>
      </c>
      <c r="G15" s="10" t="s">
        <v>152</v>
      </c>
      <c r="H15" s="9">
        <v>2175.7900758300002</v>
      </c>
      <c r="I15" s="10" t="s">
        <v>169</v>
      </c>
      <c r="J15" s="9">
        <v>822.65300000000002</v>
      </c>
      <c r="K15" s="10" t="s">
        <v>169</v>
      </c>
      <c r="L15" s="9">
        <v>501.65699999999998</v>
      </c>
      <c r="M15" s="10" t="s">
        <v>169</v>
      </c>
      <c r="N15" s="9">
        <v>4445.5510000000004</v>
      </c>
      <c r="O15" s="10" t="s">
        <v>169</v>
      </c>
      <c r="P15" s="9">
        <v>1706.0740000000001</v>
      </c>
      <c r="Q15" s="10" t="s">
        <v>152</v>
      </c>
      <c r="R15" s="9">
        <v>19856.376075830001</v>
      </c>
      <c r="S15" s="10" t="s">
        <v>169</v>
      </c>
    </row>
    <row r="16" spans="1:19" x14ac:dyDescent="0.2">
      <c r="A16" s="12" t="s">
        <v>176</v>
      </c>
      <c r="B16" s="9">
        <v>272.43200000000002</v>
      </c>
      <c r="C16" s="10" t="s">
        <v>169</v>
      </c>
      <c r="D16" s="9">
        <v>5997.3329999999996</v>
      </c>
      <c r="E16" s="10" t="s">
        <v>152</v>
      </c>
      <c r="F16" s="9">
        <v>4852.0870000000004</v>
      </c>
      <c r="G16" s="10" t="s">
        <v>152</v>
      </c>
      <c r="H16" s="9">
        <v>2356.0100000000002</v>
      </c>
      <c r="I16" s="10" t="s">
        <v>169</v>
      </c>
      <c r="J16" s="9">
        <v>871.27599999999995</v>
      </c>
      <c r="K16" s="10" t="s">
        <v>169</v>
      </c>
      <c r="L16" s="9">
        <v>751.17100000000005</v>
      </c>
      <c r="M16" s="10" t="s">
        <v>169</v>
      </c>
      <c r="N16" s="9">
        <v>4916.3779999999997</v>
      </c>
      <c r="O16" s="10" t="s">
        <v>152</v>
      </c>
      <c r="P16" s="9">
        <v>1792.5472508600001</v>
      </c>
      <c r="Q16" s="10" t="s">
        <v>152</v>
      </c>
      <c r="R16" s="9">
        <v>21809.234250860001</v>
      </c>
      <c r="S16" s="10" t="s">
        <v>169</v>
      </c>
    </row>
    <row r="17" spans="1:19" x14ac:dyDescent="0.2">
      <c r="A17" s="12" t="s">
        <v>177</v>
      </c>
      <c r="B17" s="9">
        <v>279.065</v>
      </c>
      <c r="C17" s="10" t="s">
        <v>169</v>
      </c>
      <c r="D17" s="9">
        <v>6124.4449999999997</v>
      </c>
      <c r="E17" s="10" t="s">
        <v>152</v>
      </c>
      <c r="F17" s="9">
        <v>5353.419973</v>
      </c>
      <c r="G17" s="10" t="s">
        <v>152</v>
      </c>
      <c r="H17" s="9">
        <v>2364.0659999999998</v>
      </c>
      <c r="I17" s="10" t="s">
        <v>169</v>
      </c>
      <c r="J17" s="9">
        <v>878.36599999999999</v>
      </c>
      <c r="K17" s="10" t="s">
        <v>169</v>
      </c>
      <c r="L17" s="9">
        <v>760.39700000000005</v>
      </c>
      <c r="M17" s="10" t="s">
        <v>169</v>
      </c>
      <c r="N17" s="9">
        <v>4979.9557859500001</v>
      </c>
      <c r="O17" s="10" t="s">
        <v>152</v>
      </c>
      <c r="P17" s="9">
        <v>1714.241</v>
      </c>
      <c r="Q17" s="10" t="s">
        <v>152</v>
      </c>
      <c r="R17" s="9">
        <v>22453.95575895</v>
      </c>
      <c r="S17" s="10" t="s">
        <v>169</v>
      </c>
    </row>
    <row r="18" spans="1:19" x14ac:dyDescent="0.2">
      <c r="A18" s="12" t="s">
        <v>178</v>
      </c>
      <c r="B18" s="9">
        <v>292.79399999999998</v>
      </c>
      <c r="C18" s="10" t="s">
        <v>169</v>
      </c>
      <c r="D18" s="9">
        <v>6147.8789999999999</v>
      </c>
      <c r="E18" s="10" t="s">
        <v>152</v>
      </c>
      <c r="F18" s="9">
        <v>5677.8986349999996</v>
      </c>
      <c r="G18" s="10" t="s">
        <v>152</v>
      </c>
      <c r="H18" s="9">
        <v>2386.36</v>
      </c>
      <c r="I18" s="10" t="s">
        <v>169</v>
      </c>
      <c r="J18" s="9">
        <v>906.50800000000004</v>
      </c>
      <c r="K18" s="10" t="s">
        <v>169</v>
      </c>
      <c r="L18" s="9">
        <v>964.46100000000001</v>
      </c>
      <c r="M18" s="10" t="s">
        <v>169</v>
      </c>
      <c r="N18" s="9">
        <v>5000.7619999999997</v>
      </c>
      <c r="O18" s="10" t="s">
        <v>169</v>
      </c>
      <c r="P18" s="9">
        <v>1872.1790000000001</v>
      </c>
      <c r="Q18" s="10" t="s">
        <v>152</v>
      </c>
      <c r="R18" s="9">
        <v>23248.841635000001</v>
      </c>
      <c r="S18" s="10" t="s">
        <v>169</v>
      </c>
    </row>
    <row r="19" spans="1:19" x14ac:dyDescent="0.2">
      <c r="A19" s="12" t="s">
        <v>179</v>
      </c>
      <c r="B19" s="9">
        <v>180.63399999999999</v>
      </c>
      <c r="C19" s="10" t="s">
        <v>169</v>
      </c>
      <c r="D19" s="9">
        <v>6595.933</v>
      </c>
      <c r="E19" s="10" t="s">
        <v>152</v>
      </c>
      <c r="F19" s="9">
        <v>5868.9658799999997</v>
      </c>
      <c r="G19" s="10" t="s">
        <v>152</v>
      </c>
      <c r="H19" s="9">
        <v>2406.6590000000001</v>
      </c>
      <c r="I19" s="10" t="s">
        <v>169</v>
      </c>
      <c r="J19" s="9">
        <v>867.447</v>
      </c>
      <c r="K19" s="10" t="s">
        <v>169</v>
      </c>
      <c r="L19" s="9">
        <v>940.21600000000001</v>
      </c>
      <c r="M19" s="10" t="s">
        <v>169</v>
      </c>
      <c r="N19" s="9">
        <v>5055.7460000000001</v>
      </c>
      <c r="O19" s="10" t="s">
        <v>169</v>
      </c>
      <c r="P19" s="9">
        <v>2071.0619999999999</v>
      </c>
      <c r="Q19" s="10" t="s">
        <v>152</v>
      </c>
      <c r="R19" s="9">
        <v>23986.66288</v>
      </c>
      <c r="S19" s="10" t="s">
        <v>169</v>
      </c>
    </row>
    <row r="20" spans="1:19" x14ac:dyDescent="0.2">
      <c r="A20" s="12" t="s">
        <v>180</v>
      </c>
      <c r="B20" s="9">
        <v>172.75399999999999</v>
      </c>
      <c r="C20" s="10" t="s">
        <v>169</v>
      </c>
      <c r="D20" s="9">
        <v>6435.3590000000004</v>
      </c>
      <c r="E20" s="10" t="s">
        <v>169</v>
      </c>
      <c r="F20" s="9">
        <v>7295.1877599999998</v>
      </c>
      <c r="G20" s="10" t="s">
        <v>152</v>
      </c>
      <c r="H20" s="9">
        <v>2351.06</v>
      </c>
      <c r="I20" s="10" t="s">
        <v>169</v>
      </c>
      <c r="J20" s="9">
        <v>760.38400000000001</v>
      </c>
      <c r="K20" s="10" t="s">
        <v>169</v>
      </c>
      <c r="L20" s="9">
        <v>226.08367000000001</v>
      </c>
      <c r="M20" s="10" t="s">
        <v>169</v>
      </c>
      <c r="N20" s="9">
        <v>4590.0050000000001</v>
      </c>
      <c r="O20" s="10" t="s">
        <v>169</v>
      </c>
      <c r="P20" s="9">
        <v>2153.944</v>
      </c>
      <c r="Q20" s="10" t="s">
        <v>152</v>
      </c>
      <c r="R20" s="9">
        <v>23984.777429999998</v>
      </c>
      <c r="S20" s="10" t="s">
        <v>169</v>
      </c>
    </row>
    <row r="21" spans="1:19" x14ac:dyDescent="0.2">
      <c r="A21" s="12" t="s">
        <v>181</v>
      </c>
      <c r="B21" s="9">
        <v>174.006</v>
      </c>
      <c r="C21" s="10" t="s">
        <v>169</v>
      </c>
      <c r="D21" s="9">
        <v>7090.6450000000004</v>
      </c>
      <c r="E21" s="10" t="s">
        <v>152</v>
      </c>
      <c r="F21" s="9">
        <v>8623.5692049999998</v>
      </c>
      <c r="G21" s="10" t="s">
        <v>152</v>
      </c>
      <c r="H21" s="9">
        <v>2310.69</v>
      </c>
      <c r="I21" s="10" t="s">
        <v>169</v>
      </c>
      <c r="J21" s="9">
        <v>722.88499999999999</v>
      </c>
      <c r="K21" s="10" t="s">
        <v>169</v>
      </c>
      <c r="L21" s="9">
        <v>332.06799999999998</v>
      </c>
      <c r="M21" s="10" t="s">
        <v>169</v>
      </c>
      <c r="N21" s="9">
        <v>4493.4012997</v>
      </c>
      <c r="O21" s="10" t="s">
        <v>169</v>
      </c>
      <c r="P21" s="9">
        <v>2232.6129999999998</v>
      </c>
      <c r="Q21" s="10" t="s">
        <v>152</v>
      </c>
      <c r="R21" s="9">
        <v>25979.877504700002</v>
      </c>
      <c r="S21" s="10" t="s">
        <v>169</v>
      </c>
    </row>
    <row r="22" spans="1:19" x14ac:dyDescent="0.2">
      <c r="A22" s="12" t="s">
        <v>182</v>
      </c>
      <c r="B22" s="9">
        <v>168.536</v>
      </c>
      <c r="C22" s="10" t="s">
        <v>169</v>
      </c>
      <c r="D22" s="9">
        <v>7298.2790000000005</v>
      </c>
      <c r="E22" s="10" t="s">
        <v>152</v>
      </c>
      <c r="F22" s="9">
        <v>9734.2952150000001</v>
      </c>
      <c r="G22" s="10" t="s">
        <v>152</v>
      </c>
      <c r="H22" s="9">
        <v>2222.366</v>
      </c>
      <c r="I22" s="10" t="s">
        <v>169</v>
      </c>
      <c r="J22" s="9">
        <v>742.49300000000005</v>
      </c>
      <c r="K22" s="10" t="s">
        <v>169</v>
      </c>
      <c r="L22" s="9">
        <v>381.29300000000001</v>
      </c>
      <c r="M22" s="10" t="s">
        <v>169</v>
      </c>
      <c r="N22" s="9">
        <v>4662.3819999999996</v>
      </c>
      <c r="O22" s="10" t="s">
        <v>169</v>
      </c>
      <c r="P22" s="9">
        <v>2180.183</v>
      </c>
      <c r="Q22" s="10" t="s">
        <v>152</v>
      </c>
      <c r="R22" s="9">
        <v>27389.827215000001</v>
      </c>
      <c r="S22" s="10" t="s">
        <v>169</v>
      </c>
    </row>
    <row r="23" spans="1:19" x14ac:dyDescent="0.2">
      <c r="A23" s="12" t="s">
        <v>184</v>
      </c>
      <c r="B23" s="9">
        <v>145.136</v>
      </c>
      <c r="C23" s="10" t="s">
        <v>169</v>
      </c>
      <c r="D23" s="9">
        <v>7553.3760000000002</v>
      </c>
      <c r="E23" s="10" t="s">
        <v>169</v>
      </c>
      <c r="F23" s="9">
        <v>12834.82214</v>
      </c>
      <c r="G23" s="10" t="s">
        <v>152</v>
      </c>
      <c r="H23" s="9">
        <v>2357.0709999999999</v>
      </c>
      <c r="I23" s="10" t="s">
        <v>169</v>
      </c>
      <c r="J23" s="9">
        <v>752.88499999999999</v>
      </c>
      <c r="K23" s="10" t="s">
        <v>169</v>
      </c>
      <c r="L23" s="9">
        <v>448.99900000000002</v>
      </c>
      <c r="M23" s="10" t="s">
        <v>169</v>
      </c>
      <c r="N23" s="9">
        <v>4633.723</v>
      </c>
      <c r="O23" s="10" t="s">
        <v>169</v>
      </c>
      <c r="P23" s="9">
        <v>2147.4769999999999</v>
      </c>
      <c r="Q23" s="10" t="s">
        <v>152</v>
      </c>
      <c r="R23" s="9">
        <v>30873.489140000001</v>
      </c>
      <c r="S23" s="10" t="s">
        <v>169</v>
      </c>
    </row>
    <row r="24" spans="1:19" x14ac:dyDescent="0.2">
      <c r="A24" s="12" t="s">
        <v>185</v>
      </c>
      <c r="B24" s="9">
        <v>162.554</v>
      </c>
      <c r="C24" s="10" t="s">
        <v>169</v>
      </c>
      <c r="D24" s="9">
        <v>7502.1</v>
      </c>
      <c r="E24" s="10" t="s">
        <v>169</v>
      </c>
      <c r="F24" s="9">
        <v>16206.315919999999</v>
      </c>
      <c r="G24" s="10" t="s">
        <v>152</v>
      </c>
      <c r="H24" s="9">
        <v>2188.5589539399998</v>
      </c>
      <c r="I24" s="10" t="s">
        <v>169</v>
      </c>
      <c r="J24" s="9">
        <v>723.57502559</v>
      </c>
      <c r="K24" s="10" t="s">
        <v>169</v>
      </c>
      <c r="L24" s="9">
        <v>435.05281979</v>
      </c>
      <c r="M24" s="10" t="s">
        <v>169</v>
      </c>
      <c r="N24" s="9">
        <v>4723.96</v>
      </c>
      <c r="O24" s="10" t="s">
        <v>169</v>
      </c>
      <c r="P24" s="9">
        <v>2040.5994085</v>
      </c>
      <c r="Q24" s="10" t="s">
        <v>152</v>
      </c>
      <c r="R24" s="9">
        <v>33982.71612782</v>
      </c>
      <c r="S24" s="10" t="s">
        <v>169</v>
      </c>
    </row>
    <row r="25" spans="1:19" x14ac:dyDescent="0.2">
      <c r="A25" s="12" t="s">
        <v>187</v>
      </c>
      <c r="B25" s="9">
        <v>176.167</v>
      </c>
      <c r="C25" s="10" t="s">
        <v>169</v>
      </c>
      <c r="D25" s="9">
        <v>7673.8</v>
      </c>
      <c r="E25" s="10" t="s">
        <v>169</v>
      </c>
      <c r="F25" s="9">
        <v>24905.266</v>
      </c>
      <c r="G25" s="10" t="s">
        <v>168</v>
      </c>
      <c r="H25" s="9">
        <v>2184.3072934500001</v>
      </c>
      <c r="I25" s="10" t="s">
        <v>169</v>
      </c>
      <c r="J25" s="9">
        <v>709.04398942</v>
      </c>
      <c r="K25" s="10" t="s">
        <v>169</v>
      </c>
      <c r="L25" s="9">
        <v>448.6365323</v>
      </c>
      <c r="M25" s="10" t="s">
        <v>169</v>
      </c>
      <c r="N25" s="9">
        <v>4852.1495459600001</v>
      </c>
      <c r="O25" s="10" t="s">
        <v>169</v>
      </c>
      <c r="P25" s="9">
        <v>2079.6370000000002</v>
      </c>
      <c r="Q25" s="10" t="s">
        <v>152</v>
      </c>
      <c r="R25" s="9">
        <v>43029.007361130003</v>
      </c>
      <c r="S25" s="10" t="s">
        <v>169</v>
      </c>
    </row>
    <row r="26" spans="1:19" x14ac:dyDescent="0.2">
      <c r="A26" s="12" t="s">
        <v>188</v>
      </c>
      <c r="B26" s="9">
        <v>192.40199999999999</v>
      </c>
      <c r="C26" s="10" t="s">
        <v>169</v>
      </c>
      <c r="D26" s="9">
        <v>8101.6049999999996</v>
      </c>
      <c r="E26" s="10" t="s">
        <v>169</v>
      </c>
      <c r="F26" s="9">
        <v>27961.178</v>
      </c>
      <c r="G26" s="10" t="s">
        <v>152</v>
      </c>
      <c r="H26" s="9">
        <v>2012.9518019</v>
      </c>
      <c r="I26" s="10" t="s">
        <v>169</v>
      </c>
      <c r="J26" s="9">
        <v>660.03617115999998</v>
      </c>
      <c r="K26" s="10" t="s">
        <v>169</v>
      </c>
      <c r="L26" s="9">
        <v>358.62051516000002</v>
      </c>
      <c r="M26" s="10" t="s">
        <v>169</v>
      </c>
      <c r="N26" s="9">
        <v>4889.875</v>
      </c>
      <c r="O26" s="10" t="s">
        <v>441</v>
      </c>
      <c r="P26" s="9">
        <v>2014.7280000000001</v>
      </c>
      <c r="Q26" s="10" t="s">
        <v>152</v>
      </c>
      <c r="R26" s="9">
        <v>46191.396488220002</v>
      </c>
      <c r="S26" s="10" t="s">
        <v>169</v>
      </c>
    </row>
    <row r="27" spans="1:19" x14ac:dyDescent="0.2">
      <c r="A27" s="12" t="s">
        <v>189</v>
      </c>
      <c r="B27" s="9">
        <v>581.98</v>
      </c>
      <c r="C27" s="10" t="s">
        <v>152</v>
      </c>
      <c r="D27" s="9">
        <v>7395.8339999999998</v>
      </c>
      <c r="E27" s="10" t="s">
        <v>442</v>
      </c>
      <c r="F27" s="9">
        <v>590.33815400000003</v>
      </c>
      <c r="G27" s="10" t="s">
        <v>443</v>
      </c>
      <c r="H27" s="9">
        <v>5852.4679999999998</v>
      </c>
      <c r="I27" s="10" t="s">
        <v>225</v>
      </c>
      <c r="J27" s="9">
        <v>521.68799999999999</v>
      </c>
      <c r="K27" s="10" t="s">
        <v>210</v>
      </c>
      <c r="L27" s="9">
        <v>244.827</v>
      </c>
      <c r="M27" s="10" t="s">
        <v>152</v>
      </c>
      <c r="N27" s="9">
        <v>4174.8328336183404</v>
      </c>
      <c r="O27" s="10" t="s">
        <v>226</v>
      </c>
      <c r="P27" s="9">
        <v>3494.723</v>
      </c>
      <c r="Q27" s="10" t="s">
        <v>152</v>
      </c>
      <c r="R27" s="9">
        <v>22856.690987618302</v>
      </c>
      <c r="S27" s="10" t="s">
        <v>169</v>
      </c>
    </row>
    <row r="28" spans="1:19" x14ac:dyDescent="0.2">
      <c r="A28" s="12" t="s">
        <v>190</v>
      </c>
      <c r="B28" s="9">
        <v>730.096</v>
      </c>
      <c r="C28" s="10" t="s">
        <v>152</v>
      </c>
      <c r="D28" s="9">
        <v>7263.232</v>
      </c>
      <c r="E28" s="10" t="s">
        <v>444</v>
      </c>
      <c r="F28" s="9">
        <v>895.99545699999999</v>
      </c>
      <c r="G28" s="10" t="s">
        <v>224</v>
      </c>
      <c r="H28" s="9">
        <v>7801.6239999999998</v>
      </c>
      <c r="I28" s="10" t="s">
        <v>152</v>
      </c>
      <c r="J28" s="9">
        <v>638.61800000000005</v>
      </c>
      <c r="K28" s="10" t="s">
        <v>152</v>
      </c>
      <c r="L28" s="9">
        <v>261.572</v>
      </c>
      <c r="M28" s="10" t="s">
        <v>261</v>
      </c>
      <c r="N28" s="9">
        <v>4407.1344871952297</v>
      </c>
      <c r="O28" s="10" t="s">
        <v>262</v>
      </c>
      <c r="P28" s="9">
        <v>4840.6379200000001</v>
      </c>
      <c r="Q28" s="10" t="s">
        <v>227</v>
      </c>
      <c r="R28" s="9">
        <v>26838.9098641952</v>
      </c>
      <c r="S28" s="10" t="s">
        <v>169</v>
      </c>
    </row>
    <row r="29" spans="1:19" x14ac:dyDescent="0.2">
      <c r="A29" s="12" t="s">
        <v>191</v>
      </c>
      <c r="B29" s="9">
        <v>854.04899999999998</v>
      </c>
      <c r="C29" s="10" t="s">
        <v>152</v>
      </c>
      <c r="D29" s="9">
        <v>21513.66</v>
      </c>
      <c r="E29" s="10" t="s">
        <v>445</v>
      </c>
      <c r="F29" s="9">
        <v>883.29997900000001</v>
      </c>
      <c r="G29" s="10" t="s">
        <v>224</v>
      </c>
      <c r="H29" s="9">
        <v>8498.2555530000009</v>
      </c>
      <c r="I29" s="10" t="s">
        <v>152</v>
      </c>
      <c r="J29" s="9">
        <v>570.30999999999995</v>
      </c>
      <c r="K29" s="10" t="s">
        <v>152</v>
      </c>
      <c r="L29" s="9">
        <v>219.89500000000001</v>
      </c>
      <c r="M29" s="10" t="s">
        <v>152</v>
      </c>
      <c r="N29" s="9">
        <v>0</v>
      </c>
      <c r="O29" s="10" t="s">
        <v>446</v>
      </c>
      <c r="P29" s="9">
        <v>5198.8326980000002</v>
      </c>
      <c r="Q29" s="10" t="s">
        <v>447</v>
      </c>
      <c r="R29" s="9">
        <v>37738.302230000001</v>
      </c>
      <c r="S29" s="10" t="s">
        <v>424</v>
      </c>
    </row>
    <row r="30" spans="1:19" x14ac:dyDescent="0.2">
      <c r="A30" s="12" t="s">
        <v>192</v>
      </c>
      <c r="B30" s="9">
        <v>813.49300000000005</v>
      </c>
      <c r="C30" s="10" t="s">
        <v>152</v>
      </c>
      <c r="D30" s="9">
        <v>20422.11</v>
      </c>
      <c r="E30" s="10" t="s">
        <v>448</v>
      </c>
      <c r="F30" s="9">
        <v>762.20293400000003</v>
      </c>
      <c r="G30" s="10" t="s">
        <v>224</v>
      </c>
      <c r="H30" s="9">
        <v>9395.3598340000008</v>
      </c>
      <c r="I30" s="10" t="s">
        <v>152</v>
      </c>
      <c r="J30" s="9">
        <v>568.06600000000003</v>
      </c>
      <c r="K30" s="10" t="s">
        <v>152</v>
      </c>
      <c r="L30" s="9">
        <v>199.40299999999999</v>
      </c>
      <c r="M30" s="10" t="s">
        <v>152</v>
      </c>
      <c r="N30" s="9">
        <v>0</v>
      </c>
      <c r="O30" s="10" t="s">
        <v>446</v>
      </c>
      <c r="P30" s="9">
        <v>5664.026116</v>
      </c>
      <c r="Q30" s="10" t="s">
        <v>447</v>
      </c>
      <c r="R30" s="9">
        <v>37824.660883999997</v>
      </c>
      <c r="S30" s="10" t="s">
        <v>424</v>
      </c>
    </row>
    <row r="31" spans="1:19" x14ac:dyDescent="0.2">
      <c r="A31" s="12" t="s">
        <v>193</v>
      </c>
      <c r="B31" s="9">
        <v>711.99599999999998</v>
      </c>
      <c r="C31" s="10" t="s">
        <v>152</v>
      </c>
      <c r="D31" s="9">
        <v>18401.650000000001</v>
      </c>
      <c r="E31" s="10" t="s">
        <v>445</v>
      </c>
      <c r="F31" s="9">
        <v>601.06555000000003</v>
      </c>
      <c r="G31" s="10" t="s">
        <v>152</v>
      </c>
      <c r="H31" s="9">
        <v>9153.4402370000007</v>
      </c>
      <c r="I31" s="10" t="s">
        <v>152</v>
      </c>
      <c r="J31" s="9">
        <v>549.74699999999996</v>
      </c>
      <c r="K31" s="10" t="s">
        <v>152</v>
      </c>
      <c r="L31" s="9">
        <v>205.05600000000001</v>
      </c>
      <c r="M31" s="10" t="s">
        <v>449</v>
      </c>
      <c r="N31" s="9">
        <v>0</v>
      </c>
      <c r="O31" s="10" t="s">
        <v>446</v>
      </c>
      <c r="P31" s="9">
        <v>4927.8364410000004</v>
      </c>
      <c r="Q31" s="10" t="s">
        <v>447</v>
      </c>
      <c r="R31" s="9">
        <v>34550.791228000002</v>
      </c>
      <c r="S31" s="10" t="s">
        <v>424</v>
      </c>
    </row>
    <row r="32" spans="1:19" x14ac:dyDescent="0.2">
      <c r="A32" s="15" t="s">
        <v>195</v>
      </c>
      <c r="B32" s="13">
        <v>675.73400000000004</v>
      </c>
      <c r="C32" s="14" t="s">
        <v>152</v>
      </c>
      <c r="D32" s="13">
        <v>18873.3</v>
      </c>
      <c r="E32" s="14" t="s">
        <v>450</v>
      </c>
      <c r="F32" s="13">
        <v>409.58642099999997</v>
      </c>
      <c r="G32" s="14" t="s">
        <v>152</v>
      </c>
      <c r="H32" s="13">
        <v>8765.1193879999992</v>
      </c>
      <c r="I32" s="14" t="s">
        <v>152</v>
      </c>
      <c r="J32" s="13">
        <v>573.75199999999995</v>
      </c>
      <c r="K32" s="14" t="s">
        <v>152</v>
      </c>
      <c r="L32" s="13">
        <v>198.90299999999999</v>
      </c>
      <c r="M32" s="14" t="s">
        <v>152</v>
      </c>
      <c r="N32" s="13">
        <v>0</v>
      </c>
      <c r="O32" s="14" t="s">
        <v>446</v>
      </c>
      <c r="P32" s="13">
        <v>5208.0115429999996</v>
      </c>
      <c r="Q32" s="14" t="s">
        <v>263</v>
      </c>
      <c r="R32" s="13">
        <v>34704.406351999998</v>
      </c>
      <c r="S32" s="14" t="s">
        <v>169</v>
      </c>
    </row>
    <row r="34" spans="1:2" x14ac:dyDescent="0.2">
      <c r="A34" s="16" t="s">
        <v>196</v>
      </c>
      <c r="B34" s="16" t="s">
        <v>197</v>
      </c>
    </row>
    <row r="36" spans="1:2" x14ac:dyDescent="0.2">
      <c r="B36" s="16" t="s">
        <v>451</v>
      </c>
    </row>
    <row r="37" spans="1:2" x14ac:dyDescent="0.2">
      <c r="B37" s="16" t="s">
        <v>452</v>
      </c>
    </row>
    <row r="38" spans="1:2" x14ac:dyDescent="0.2">
      <c r="B38" s="16" t="s">
        <v>453</v>
      </c>
    </row>
    <row r="39" spans="1:2" x14ac:dyDescent="0.2">
      <c r="B39" s="16" t="s">
        <v>454</v>
      </c>
    </row>
    <row r="40" spans="1:2" x14ac:dyDescent="0.2">
      <c r="B40" s="16" t="s">
        <v>455</v>
      </c>
    </row>
    <row r="41" spans="1:2" x14ac:dyDescent="0.2">
      <c r="B41" s="16" t="s">
        <v>456</v>
      </c>
    </row>
    <row r="42" spans="1:2" x14ac:dyDescent="0.2">
      <c r="B42" s="16" t="s">
        <v>457</v>
      </c>
    </row>
    <row r="43" spans="1:2" x14ac:dyDescent="0.2">
      <c r="B43" s="16" t="s">
        <v>458</v>
      </c>
    </row>
    <row r="44" spans="1:2" x14ac:dyDescent="0.2">
      <c r="B44" s="16" t="s">
        <v>459</v>
      </c>
    </row>
    <row r="45" spans="1:2" x14ac:dyDescent="0.2">
      <c r="B45" s="16" t="s">
        <v>460</v>
      </c>
    </row>
    <row r="46" spans="1:2" x14ac:dyDescent="0.2">
      <c r="B46" s="16" t="s">
        <v>461</v>
      </c>
    </row>
    <row r="47" spans="1:2" x14ac:dyDescent="0.2">
      <c r="B47" s="16" t="s">
        <v>462</v>
      </c>
    </row>
    <row r="48" spans="1:2" x14ac:dyDescent="0.2">
      <c r="B48" s="16" t="s">
        <v>463</v>
      </c>
    </row>
    <row r="49" spans="1:2" x14ac:dyDescent="0.2">
      <c r="B49" s="16" t="s">
        <v>464</v>
      </c>
    </row>
    <row r="50" spans="1:2" x14ac:dyDescent="0.2">
      <c r="B50" s="16" t="s">
        <v>465</v>
      </c>
    </row>
    <row r="51" spans="1:2" x14ac:dyDescent="0.2">
      <c r="B51" s="16" t="s">
        <v>466</v>
      </c>
    </row>
    <row r="52" spans="1:2" x14ac:dyDescent="0.2">
      <c r="B52" s="16" t="s">
        <v>467</v>
      </c>
    </row>
    <row r="53" spans="1:2" x14ac:dyDescent="0.2">
      <c r="B53" s="16" t="s">
        <v>468</v>
      </c>
    </row>
    <row r="55" spans="1:2" x14ac:dyDescent="0.2">
      <c r="B55" s="16" t="s">
        <v>203</v>
      </c>
    </row>
    <row r="56" spans="1:2" x14ac:dyDescent="0.2">
      <c r="B56" s="16" t="s">
        <v>325</v>
      </c>
    </row>
    <row r="59" spans="1:2" x14ac:dyDescent="0.2">
      <c r="A59" s="17" t="str">
        <f>HYPERLINK("#'GAMING 15'!A2", "&lt;&lt;&lt; Previous table")</f>
        <v>&lt;&lt;&lt; Previous table</v>
      </c>
    </row>
    <row r="60" spans="1:2" x14ac:dyDescent="0.2">
      <c r="A60" s="17" t="str">
        <f>HYPERLINK("#'WAGERING 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S6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HYPERLINK("#'INDEX'!B112", "Link to index")</f>
        <v>Link to index</v>
      </c>
    </row>
    <row r="2" spans="1:19" ht="15.75" customHeight="1" x14ac:dyDescent="0.2">
      <c r="A2" s="27" t="s">
        <v>469</v>
      </c>
      <c r="B2" s="28"/>
      <c r="C2" s="28"/>
      <c r="D2" s="28"/>
      <c r="E2" s="28"/>
      <c r="F2" s="28"/>
      <c r="G2" s="28"/>
      <c r="H2" s="28"/>
      <c r="I2" s="28"/>
      <c r="J2" s="28"/>
      <c r="K2" s="28"/>
      <c r="L2" s="28"/>
      <c r="M2" s="28"/>
      <c r="N2" s="28"/>
      <c r="O2" s="28"/>
      <c r="P2" s="28"/>
      <c r="Q2" s="28"/>
      <c r="R2" s="28"/>
      <c r="S2" s="28"/>
    </row>
    <row r="3" spans="1:19" ht="15.75" customHeight="1" x14ac:dyDescent="0.2">
      <c r="A3" s="27" t="s">
        <v>123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600.78421576763503</v>
      </c>
      <c r="C7" s="10" t="s">
        <v>169</v>
      </c>
      <c r="D7" s="9">
        <v>9542.6680041493801</v>
      </c>
      <c r="E7" s="10" t="s">
        <v>152</v>
      </c>
      <c r="F7" s="9">
        <v>854.27478838174295</v>
      </c>
      <c r="G7" s="10" t="s">
        <v>152</v>
      </c>
      <c r="H7" s="9">
        <v>3513.5473817427401</v>
      </c>
      <c r="I7" s="10" t="s">
        <v>169</v>
      </c>
      <c r="J7" s="9">
        <v>1506.14550622407</v>
      </c>
      <c r="K7" s="10" t="s">
        <v>169</v>
      </c>
      <c r="L7" s="9">
        <v>440.58244169294602</v>
      </c>
      <c r="M7" s="10" t="s">
        <v>152</v>
      </c>
      <c r="N7" s="9">
        <v>6268.7852448132799</v>
      </c>
      <c r="O7" s="10" t="s">
        <v>152</v>
      </c>
      <c r="P7" s="9">
        <v>2145.34614107884</v>
      </c>
      <c r="Q7" s="10" t="s">
        <v>152</v>
      </c>
      <c r="R7" s="9">
        <v>24872.133723850598</v>
      </c>
      <c r="S7" s="10" t="s">
        <v>169</v>
      </c>
    </row>
    <row r="8" spans="1:19" x14ac:dyDescent="0.2">
      <c r="A8" s="12" t="s">
        <v>164</v>
      </c>
      <c r="B8" s="9">
        <v>909.49680234833602</v>
      </c>
      <c r="C8" s="10" t="s">
        <v>169</v>
      </c>
      <c r="D8" s="9">
        <v>9006.7018943248495</v>
      </c>
      <c r="E8" s="10" t="s">
        <v>169</v>
      </c>
      <c r="F8" s="9">
        <v>1171.9945675146801</v>
      </c>
      <c r="G8" s="10" t="s">
        <v>152</v>
      </c>
      <c r="H8" s="9">
        <v>2990.7937534246598</v>
      </c>
      <c r="I8" s="10" t="s">
        <v>169</v>
      </c>
      <c r="J8" s="9">
        <v>1494.23798825832</v>
      </c>
      <c r="K8" s="10" t="s">
        <v>169</v>
      </c>
      <c r="L8" s="9">
        <v>443.259585127202</v>
      </c>
      <c r="M8" s="10" t="s">
        <v>152</v>
      </c>
      <c r="N8" s="9">
        <v>6375.0796947162398</v>
      </c>
      <c r="O8" s="10" t="s">
        <v>152</v>
      </c>
      <c r="P8" s="9">
        <v>2055.6927592954999</v>
      </c>
      <c r="Q8" s="10" t="s">
        <v>152</v>
      </c>
      <c r="R8" s="9">
        <v>24447.257045009799</v>
      </c>
      <c r="S8" s="10" t="s">
        <v>169</v>
      </c>
    </row>
    <row r="9" spans="1:19" x14ac:dyDescent="0.2">
      <c r="A9" s="12" t="s">
        <v>165</v>
      </c>
      <c r="B9" s="9">
        <v>1188.1003840304199</v>
      </c>
      <c r="C9" s="10" t="s">
        <v>169</v>
      </c>
      <c r="D9" s="9">
        <v>9265.6842205323192</v>
      </c>
      <c r="E9" s="10" t="s">
        <v>169</v>
      </c>
      <c r="F9" s="9">
        <v>2100.4754410646401</v>
      </c>
      <c r="G9" s="10" t="s">
        <v>152</v>
      </c>
      <c r="H9" s="9">
        <v>2992.9723802281401</v>
      </c>
      <c r="I9" s="10" t="s">
        <v>169</v>
      </c>
      <c r="J9" s="9">
        <v>1507.3686958174901</v>
      </c>
      <c r="K9" s="10" t="s">
        <v>169</v>
      </c>
      <c r="L9" s="9">
        <v>470.234978707224</v>
      </c>
      <c r="M9" s="10" t="s">
        <v>169</v>
      </c>
      <c r="N9" s="9">
        <v>6720.9666387832704</v>
      </c>
      <c r="O9" s="10" t="s">
        <v>152</v>
      </c>
      <c r="P9" s="9">
        <v>2019.0520038022801</v>
      </c>
      <c r="Q9" s="10" t="s">
        <v>152</v>
      </c>
      <c r="R9" s="9">
        <v>26264.854742965799</v>
      </c>
      <c r="S9" s="10" t="s">
        <v>169</v>
      </c>
    </row>
    <row r="10" spans="1:19" x14ac:dyDescent="0.2">
      <c r="A10" s="12" t="s">
        <v>166</v>
      </c>
      <c r="B10" s="9">
        <v>1392.7337416974201</v>
      </c>
      <c r="C10" s="10" t="s">
        <v>169</v>
      </c>
      <c r="D10" s="9">
        <v>9520.8176531365298</v>
      </c>
      <c r="E10" s="10" t="s">
        <v>169</v>
      </c>
      <c r="F10" s="9">
        <v>2786.3138929889301</v>
      </c>
      <c r="G10" s="10" t="s">
        <v>152</v>
      </c>
      <c r="H10" s="9">
        <v>3084.8772398524002</v>
      </c>
      <c r="I10" s="10" t="s">
        <v>169</v>
      </c>
      <c r="J10" s="9">
        <v>1435.0703948339501</v>
      </c>
      <c r="K10" s="10" t="s">
        <v>169</v>
      </c>
      <c r="L10" s="9">
        <v>505.23284870848698</v>
      </c>
      <c r="M10" s="10" t="s">
        <v>169</v>
      </c>
      <c r="N10" s="9">
        <v>6912.5337084870898</v>
      </c>
      <c r="O10" s="10" t="s">
        <v>152</v>
      </c>
      <c r="P10" s="9">
        <v>2092.6587675276801</v>
      </c>
      <c r="Q10" s="10" t="s">
        <v>152</v>
      </c>
      <c r="R10" s="9">
        <v>27730.238247232501</v>
      </c>
      <c r="S10" s="10" t="s">
        <v>169</v>
      </c>
    </row>
    <row r="11" spans="1:19" x14ac:dyDescent="0.2">
      <c r="A11" s="12" t="s">
        <v>170</v>
      </c>
      <c r="B11" s="9">
        <v>784.88254414414405</v>
      </c>
      <c r="C11" s="10" t="s">
        <v>169</v>
      </c>
      <c r="D11" s="9">
        <v>9903.3161081081107</v>
      </c>
      <c r="E11" s="10" t="s">
        <v>152</v>
      </c>
      <c r="F11" s="9">
        <v>3234.9663819819798</v>
      </c>
      <c r="G11" s="10" t="s">
        <v>152</v>
      </c>
      <c r="H11" s="9">
        <v>3256.1223639639602</v>
      </c>
      <c r="I11" s="10" t="s">
        <v>169</v>
      </c>
      <c r="J11" s="9">
        <v>1446.9182414414399</v>
      </c>
      <c r="K11" s="10" t="s">
        <v>169</v>
      </c>
      <c r="L11" s="9">
        <v>513.74024864864896</v>
      </c>
      <c r="M11" s="10" t="s">
        <v>169</v>
      </c>
      <c r="N11" s="9">
        <v>7050.5455711711702</v>
      </c>
      <c r="O11" s="10" t="s">
        <v>152</v>
      </c>
      <c r="P11" s="9">
        <v>2192.0457909909901</v>
      </c>
      <c r="Q11" s="10" t="s">
        <v>152</v>
      </c>
      <c r="R11" s="9">
        <v>28382.537250450499</v>
      </c>
      <c r="S11" s="10" t="s">
        <v>169</v>
      </c>
    </row>
    <row r="12" spans="1:19" x14ac:dyDescent="0.2">
      <c r="A12" s="12" t="s">
        <v>171</v>
      </c>
      <c r="B12" s="9">
        <v>753.02374999999995</v>
      </c>
      <c r="C12" s="10" t="s">
        <v>169</v>
      </c>
      <c r="D12" s="9">
        <v>9849.1017183098593</v>
      </c>
      <c r="E12" s="10" t="s">
        <v>152</v>
      </c>
      <c r="F12" s="9">
        <v>3963.5095176056302</v>
      </c>
      <c r="G12" s="10" t="s">
        <v>152</v>
      </c>
      <c r="H12" s="9">
        <v>3367.98053873239</v>
      </c>
      <c r="I12" s="10" t="s">
        <v>169</v>
      </c>
      <c r="J12" s="9">
        <v>1549.15900352113</v>
      </c>
      <c r="K12" s="10" t="s">
        <v>169</v>
      </c>
      <c r="L12" s="9">
        <v>526.63562676056301</v>
      </c>
      <c r="M12" s="10" t="s">
        <v>169</v>
      </c>
      <c r="N12" s="9">
        <v>7181.7324119718296</v>
      </c>
      <c r="O12" s="10" t="s">
        <v>152</v>
      </c>
      <c r="P12" s="9">
        <v>2391.1254154929602</v>
      </c>
      <c r="Q12" s="10" t="s">
        <v>152</v>
      </c>
      <c r="R12" s="9">
        <v>29582.267982394402</v>
      </c>
      <c r="S12" s="10" t="s">
        <v>169</v>
      </c>
    </row>
    <row r="13" spans="1:19" x14ac:dyDescent="0.2">
      <c r="A13" s="12" t="s">
        <v>172</v>
      </c>
      <c r="B13" s="9">
        <v>606.99480546075097</v>
      </c>
      <c r="C13" s="10" t="s">
        <v>169</v>
      </c>
      <c r="D13" s="9">
        <v>9411.2400955631401</v>
      </c>
      <c r="E13" s="10" t="s">
        <v>152</v>
      </c>
      <c r="F13" s="9">
        <v>4384.4012136860101</v>
      </c>
      <c r="G13" s="10" t="s">
        <v>152</v>
      </c>
      <c r="H13" s="9">
        <v>3327.80680435461</v>
      </c>
      <c r="I13" s="10" t="s">
        <v>169</v>
      </c>
      <c r="J13" s="9">
        <v>1359.7372423208201</v>
      </c>
      <c r="K13" s="10" t="s">
        <v>169</v>
      </c>
      <c r="L13" s="9">
        <v>541.05533788395906</v>
      </c>
      <c r="M13" s="10" t="s">
        <v>169</v>
      </c>
      <c r="N13" s="9">
        <v>7121.3129078498296</v>
      </c>
      <c r="O13" s="10" t="s">
        <v>152</v>
      </c>
      <c r="P13" s="9">
        <v>2498.8468634812298</v>
      </c>
      <c r="Q13" s="10" t="s">
        <v>152</v>
      </c>
      <c r="R13" s="9">
        <v>29251.3952706003</v>
      </c>
      <c r="S13" s="10" t="s">
        <v>169</v>
      </c>
    </row>
    <row r="14" spans="1:19" x14ac:dyDescent="0.2">
      <c r="A14" s="12" t="s">
        <v>173</v>
      </c>
      <c r="B14" s="9">
        <v>452.084603648425</v>
      </c>
      <c r="C14" s="10" t="s">
        <v>169</v>
      </c>
      <c r="D14" s="9">
        <v>9382.8198242122708</v>
      </c>
      <c r="E14" s="10" t="s">
        <v>152</v>
      </c>
      <c r="F14" s="9">
        <v>6087.2997081260401</v>
      </c>
      <c r="G14" s="10" t="s">
        <v>152</v>
      </c>
      <c r="H14" s="9">
        <v>3476.34652736318</v>
      </c>
      <c r="I14" s="10" t="s">
        <v>169</v>
      </c>
      <c r="J14" s="9">
        <v>1392.5179469320101</v>
      </c>
      <c r="K14" s="10" t="s">
        <v>169</v>
      </c>
      <c r="L14" s="9">
        <v>630.33952570480903</v>
      </c>
      <c r="M14" s="10" t="s">
        <v>169</v>
      </c>
      <c r="N14" s="9">
        <v>7356.4378606965201</v>
      </c>
      <c r="O14" s="10" t="s">
        <v>152</v>
      </c>
      <c r="P14" s="9">
        <v>2689.8116451077899</v>
      </c>
      <c r="Q14" s="10" t="s">
        <v>152</v>
      </c>
      <c r="R14" s="9">
        <v>31467.657641791</v>
      </c>
      <c r="S14" s="10" t="s">
        <v>169</v>
      </c>
    </row>
    <row r="15" spans="1:19" x14ac:dyDescent="0.2">
      <c r="A15" s="12" t="s">
        <v>174</v>
      </c>
      <c r="B15" s="9">
        <v>473.30312500000002</v>
      </c>
      <c r="C15" s="10" t="s">
        <v>169</v>
      </c>
      <c r="D15" s="9">
        <v>8780.0387115384601</v>
      </c>
      <c r="E15" s="10" t="s">
        <v>152</v>
      </c>
      <c r="F15" s="9">
        <v>6675.0717435897404</v>
      </c>
      <c r="G15" s="10" t="s">
        <v>152</v>
      </c>
      <c r="H15" s="9">
        <v>3396.18515041414</v>
      </c>
      <c r="I15" s="10" t="s">
        <v>169</v>
      </c>
      <c r="J15" s="9">
        <v>1284.0769583333299</v>
      </c>
      <c r="K15" s="10" t="s">
        <v>169</v>
      </c>
      <c r="L15" s="9">
        <v>783.03512499999999</v>
      </c>
      <c r="M15" s="10" t="s">
        <v>169</v>
      </c>
      <c r="N15" s="9">
        <v>6939.0491570512804</v>
      </c>
      <c r="O15" s="10" t="s">
        <v>169</v>
      </c>
      <c r="P15" s="9">
        <v>2663.0065320512799</v>
      </c>
      <c r="Q15" s="10" t="s">
        <v>152</v>
      </c>
      <c r="R15" s="9">
        <v>30993.7665029782</v>
      </c>
      <c r="S15" s="10" t="s">
        <v>169</v>
      </c>
    </row>
    <row r="16" spans="1:19" x14ac:dyDescent="0.2">
      <c r="A16" s="12" t="s">
        <v>176</v>
      </c>
      <c r="B16" s="9">
        <v>412.67304510108897</v>
      </c>
      <c r="C16" s="10" t="s">
        <v>169</v>
      </c>
      <c r="D16" s="9">
        <v>9084.6070637636094</v>
      </c>
      <c r="E16" s="10" t="s">
        <v>152</v>
      </c>
      <c r="F16" s="9">
        <v>7349.8176329704502</v>
      </c>
      <c r="G16" s="10" t="s">
        <v>152</v>
      </c>
      <c r="H16" s="9">
        <v>3568.8238569206901</v>
      </c>
      <c r="I16" s="10" t="s">
        <v>169</v>
      </c>
      <c r="J16" s="9">
        <v>1319.7866625194399</v>
      </c>
      <c r="K16" s="10" t="s">
        <v>169</v>
      </c>
      <c r="L16" s="9">
        <v>1137.8546718507</v>
      </c>
      <c r="M16" s="10" t="s">
        <v>169</v>
      </c>
      <c r="N16" s="9">
        <v>7447.2039999999997</v>
      </c>
      <c r="O16" s="10" t="s">
        <v>152</v>
      </c>
      <c r="P16" s="9">
        <v>2715.3048558905798</v>
      </c>
      <c r="Q16" s="10" t="s">
        <v>152</v>
      </c>
      <c r="R16" s="9">
        <v>33036.071789016598</v>
      </c>
      <c r="S16" s="10" t="s">
        <v>169</v>
      </c>
    </row>
    <row r="17" spans="1:19" x14ac:dyDescent="0.2">
      <c r="A17" s="12" t="s">
        <v>177</v>
      </c>
      <c r="B17" s="9">
        <v>413.08405775076</v>
      </c>
      <c r="C17" s="10" t="s">
        <v>169</v>
      </c>
      <c r="D17" s="9">
        <v>9065.66782674772</v>
      </c>
      <c r="E17" s="10" t="s">
        <v>152</v>
      </c>
      <c r="F17" s="9">
        <v>7924.3633034984796</v>
      </c>
      <c r="G17" s="10" t="s">
        <v>152</v>
      </c>
      <c r="H17" s="9">
        <v>3499.3925288753799</v>
      </c>
      <c r="I17" s="10" t="s">
        <v>169</v>
      </c>
      <c r="J17" s="9">
        <v>1300.19526443769</v>
      </c>
      <c r="K17" s="10" t="s">
        <v>169</v>
      </c>
      <c r="L17" s="9">
        <v>1125.5724589665699</v>
      </c>
      <c r="M17" s="10" t="s">
        <v>169</v>
      </c>
      <c r="N17" s="9">
        <v>7371.5454947040998</v>
      </c>
      <c r="O17" s="10" t="s">
        <v>152</v>
      </c>
      <c r="P17" s="9">
        <v>2537.4935167173298</v>
      </c>
      <c r="Q17" s="10" t="s">
        <v>152</v>
      </c>
      <c r="R17" s="9">
        <v>33237.314451698003</v>
      </c>
      <c r="S17" s="10" t="s">
        <v>169</v>
      </c>
    </row>
    <row r="18" spans="1:19" x14ac:dyDescent="0.2">
      <c r="A18" s="12" t="s">
        <v>178</v>
      </c>
      <c r="B18" s="9">
        <v>420.00199705449199</v>
      </c>
      <c r="C18" s="10" t="s">
        <v>169</v>
      </c>
      <c r="D18" s="9">
        <v>8818.9015405007394</v>
      </c>
      <c r="E18" s="10" t="s">
        <v>152</v>
      </c>
      <c r="F18" s="9">
        <v>8144.7323571281304</v>
      </c>
      <c r="G18" s="10" t="s">
        <v>152</v>
      </c>
      <c r="H18" s="9">
        <v>3423.14379970545</v>
      </c>
      <c r="I18" s="10" t="s">
        <v>169</v>
      </c>
      <c r="J18" s="9">
        <v>1300.3516818851299</v>
      </c>
      <c r="K18" s="10" t="s">
        <v>169</v>
      </c>
      <c r="L18" s="9">
        <v>1383.4830839469801</v>
      </c>
      <c r="M18" s="10" t="s">
        <v>169</v>
      </c>
      <c r="N18" s="9">
        <v>7173.4052842415304</v>
      </c>
      <c r="O18" s="10" t="s">
        <v>169</v>
      </c>
      <c r="P18" s="9">
        <v>2685.5704653902799</v>
      </c>
      <c r="Q18" s="10" t="s">
        <v>152</v>
      </c>
      <c r="R18" s="9">
        <v>33349.5902098527</v>
      </c>
      <c r="S18" s="10" t="s">
        <v>169</v>
      </c>
    </row>
    <row r="19" spans="1:19" x14ac:dyDescent="0.2">
      <c r="A19" s="12" t="s">
        <v>179</v>
      </c>
      <c r="B19" s="9">
        <v>253.14750503597099</v>
      </c>
      <c r="C19" s="10" t="s">
        <v>169</v>
      </c>
      <c r="D19" s="9">
        <v>9243.7967510791404</v>
      </c>
      <c r="E19" s="10" t="s">
        <v>152</v>
      </c>
      <c r="F19" s="9">
        <v>8224.9967872230209</v>
      </c>
      <c r="G19" s="10" t="s">
        <v>152</v>
      </c>
      <c r="H19" s="9">
        <v>3372.7854187050398</v>
      </c>
      <c r="I19" s="10" t="s">
        <v>169</v>
      </c>
      <c r="J19" s="9">
        <v>1215.6739251798599</v>
      </c>
      <c r="K19" s="10" t="s">
        <v>169</v>
      </c>
      <c r="L19" s="9">
        <v>1317.65522877698</v>
      </c>
      <c r="M19" s="10" t="s">
        <v>169</v>
      </c>
      <c r="N19" s="9">
        <v>7085.3188546762603</v>
      </c>
      <c r="O19" s="10" t="s">
        <v>169</v>
      </c>
      <c r="P19" s="9">
        <v>2902.4667453237398</v>
      </c>
      <c r="Q19" s="10" t="s">
        <v>152</v>
      </c>
      <c r="R19" s="9">
        <v>33615.841216000001</v>
      </c>
      <c r="S19" s="10" t="s">
        <v>169</v>
      </c>
    </row>
    <row r="20" spans="1:19" x14ac:dyDescent="0.2">
      <c r="A20" s="12" t="s">
        <v>180</v>
      </c>
      <c r="B20" s="9">
        <v>236.98929014084499</v>
      </c>
      <c r="C20" s="10" t="s">
        <v>169</v>
      </c>
      <c r="D20" s="9">
        <v>8828.2248816901392</v>
      </c>
      <c r="E20" s="10" t="s">
        <v>169</v>
      </c>
      <c r="F20" s="9">
        <v>10007.7646172394</v>
      </c>
      <c r="G20" s="10" t="s">
        <v>152</v>
      </c>
      <c r="H20" s="9">
        <v>3225.2569577464801</v>
      </c>
      <c r="I20" s="10" t="s">
        <v>169</v>
      </c>
      <c r="J20" s="9">
        <v>1043.1183323943701</v>
      </c>
      <c r="K20" s="10" t="s">
        <v>169</v>
      </c>
      <c r="L20" s="9">
        <v>310.14858391549302</v>
      </c>
      <c r="M20" s="10" t="s">
        <v>169</v>
      </c>
      <c r="N20" s="9">
        <v>6296.7110845070401</v>
      </c>
      <c r="O20" s="10" t="s">
        <v>169</v>
      </c>
      <c r="P20" s="9">
        <v>2954.8471211267602</v>
      </c>
      <c r="Q20" s="10" t="s">
        <v>152</v>
      </c>
      <c r="R20" s="9">
        <v>32903.0608687606</v>
      </c>
      <c r="S20" s="10" t="s">
        <v>169</v>
      </c>
    </row>
    <row r="21" spans="1:19" x14ac:dyDescent="0.2">
      <c r="A21" s="12" t="s">
        <v>181</v>
      </c>
      <c r="B21" s="9">
        <v>232.485382716049</v>
      </c>
      <c r="C21" s="10" t="s">
        <v>169</v>
      </c>
      <c r="D21" s="9">
        <v>9473.6464060356702</v>
      </c>
      <c r="E21" s="10" t="s">
        <v>152</v>
      </c>
      <c r="F21" s="9">
        <v>11521.750899410201</v>
      </c>
      <c r="G21" s="10" t="s">
        <v>152</v>
      </c>
      <c r="H21" s="9">
        <v>3087.2593415637898</v>
      </c>
      <c r="I21" s="10" t="s">
        <v>169</v>
      </c>
      <c r="J21" s="9">
        <v>965.82989026063103</v>
      </c>
      <c r="K21" s="10" t="s">
        <v>169</v>
      </c>
      <c r="L21" s="9">
        <v>443.668356652949</v>
      </c>
      <c r="M21" s="10" t="s">
        <v>169</v>
      </c>
      <c r="N21" s="9">
        <v>6003.5293085154999</v>
      </c>
      <c r="O21" s="10" t="s">
        <v>169</v>
      </c>
      <c r="P21" s="9">
        <v>2982.9424718792902</v>
      </c>
      <c r="Q21" s="10" t="s">
        <v>152</v>
      </c>
      <c r="R21" s="9">
        <v>34711.112057033999</v>
      </c>
      <c r="S21" s="10" t="s">
        <v>169</v>
      </c>
    </row>
    <row r="22" spans="1:19" x14ac:dyDescent="0.2">
      <c r="A22" s="12" t="s">
        <v>182</v>
      </c>
      <c r="B22" s="9">
        <v>221.23189218328801</v>
      </c>
      <c r="C22" s="10" t="s">
        <v>169</v>
      </c>
      <c r="D22" s="9">
        <v>9580.2206819407002</v>
      </c>
      <c r="E22" s="10" t="s">
        <v>152</v>
      </c>
      <c r="F22" s="9">
        <v>12777.902344218301</v>
      </c>
      <c r="G22" s="10" t="s">
        <v>152</v>
      </c>
      <c r="H22" s="9">
        <v>2917.2297628032302</v>
      </c>
      <c r="I22" s="10" t="s">
        <v>169</v>
      </c>
      <c r="J22" s="9">
        <v>974.64714555256103</v>
      </c>
      <c r="K22" s="10" t="s">
        <v>169</v>
      </c>
      <c r="L22" s="9">
        <v>500.51129649595703</v>
      </c>
      <c r="M22" s="10" t="s">
        <v>169</v>
      </c>
      <c r="N22" s="9">
        <v>6120.1618167115903</v>
      </c>
      <c r="O22" s="10" t="s">
        <v>169</v>
      </c>
      <c r="P22" s="9">
        <v>2861.8574690026999</v>
      </c>
      <c r="Q22" s="10" t="s">
        <v>152</v>
      </c>
      <c r="R22" s="9">
        <v>35953.762408908398</v>
      </c>
      <c r="S22" s="10" t="s">
        <v>169</v>
      </c>
    </row>
    <row r="23" spans="1:19" x14ac:dyDescent="0.2">
      <c r="A23" s="12" t="s">
        <v>184</v>
      </c>
      <c r="B23" s="9">
        <v>187.982</v>
      </c>
      <c r="C23" s="10" t="s">
        <v>169</v>
      </c>
      <c r="D23" s="9">
        <v>9783.2290212766002</v>
      </c>
      <c r="E23" s="10" t="s">
        <v>169</v>
      </c>
      <c r="F23" s="9">
        <v>16623.825484521301</v>
      </c>
      <c r="G23" s="10" t="s">
        <v>152</v>
      </c>
      <c r="H23" s="9">
        <v>3052.9084494680901</v>
      </c>
      <c r="I23" s="10" t="s">
        <v>169</v>
      </c>
      <c r="J23" s="9">
        <v>975.146263297872</v>
      </c>
      <c r="K23" s="10" t="s">
        <v>169</v>
      </c>
      <c r="L23" s="9">
        <v>581.54923670212804</v>
      </c>
      <c r="M23" s="10" t="s">
        <v>169</v>
      </c>
      <c r="N23" s="9">
        <v>6001.6571835106397</v>
      </c>
      <c r="O23" s="10" t="s">
        <v>169</v>
      </c>
      <c r="P23" s="9">
        <v>2781.439625</v>
      </c>
      <c r="Q23" s="10" t="s">
        <v>152</v>
      </c>
      <c r="R23" s="9">
        <v>39987.737263776602</v>
      </c>
      <c r="S23" s="10" t="s">
        <v>169</v>
      </c>
    </row>
    <row r="24" spans="1:19" x14ac:dyDescent="0.2">
      <c r="A24" s="12" t="s">
        <v>185</v>
      </c>
      <c r="B24" s="9">
        <v>206.96417777777799</v>
      </c>
      <c r="C24" s="10" t="s">
        <v>169</v>
      </c>
      <c r="D24" s="9">
        <v>9551.6933333333309</v>
      </c>
      <c r="E24" s="10" t="s">
        <v>169</v>
      </c>
      <c r="F24" s="9">
        <v>20633.923798797401</v>
      </c>
      <c r="G24" s="10" t="s">
        <v>152</v>
      </c>
      <c r="H24" s="9">
        <v>2786.4789818791601</v>
      </c>
      <c r="I24" s="10" t="s">
        <v>169</v>
      </c>
      <c r="J24" s="9">
        <v>921.25761428060105</v>
      </c>
      <c r="K24" s="10" t="s">
        <v>169</v>
      </c>
      <c r="L24" s="9">
        <v>553.91038754962096</v>
      </c>
      <c r="M24" s="10" t="s">
        <v>169</v>
      </c>
      <c r="N24" s="9">
        <v>6014.5582222222201</v>
      </c>
      <c r="O24" s="10" t="s">
        <v>169</v>
      </c>
      <c r="P24" s="9">
        <v>2598.09650180261</v>
      </c>
      <c r="Q24" s="10" t="s">
        <v>152</v>
      </c>
      <c r="R24" s="9">
        <v>43266.8830176427</v>
      </c>
      <c r="S24" s="10" t="s">
        <v>169</v>
      </c>
    </row>
    <row r="25" spans="1:19" x14ac:dyDescent="0.2">
      <c r="A25" s="12" t="s">
        <v>187</v>
      </c>
      <c r="B25" s="9">
        <v>219.982894871795</v>
      </c>
      <c r="C25" s="10" t="s">
        <v>169</v>
      </c>
      <c r="D25" s="9">
        <v>9582.4117948717994</v>
      </c>
      <c r="E25" s="10" t="s">
        <v>169</v>
      </c>
      <c r="F25" s="9">
        <v>31099.652671794898</v>
      </c>
      <c r="G25" s="10" t="s">
        <v>168</v>
      </c>
      <c r="H25" s="9">
        <v>2727.5837228465398</v>
      </c>
      <c r="I25" s="10" t="s">
        <v>169</v>
      </c>
      <c r="J25" s="9">
        <v>885.39595601933297</v>
      </c>
      <c r="K25" s="10" t="s">
        <v>169</v>
      </c>
      <c r="L25" s="9">
        <v>560.22049033358996</v>
      </c>
      <c r="M25" s="10" t="s">
        <v>169</v>
      </c>
      <c r="N25" s="9">
        <v>6058.9662279039003</v>
      </c>
      <c r="O25" s="10" t="s">
        <v>169</v>
      </c>
      <c r="P25" s="9">
        <v>2596.8800487179501</v>
      </c>
      <c r="Q25" s="10" t="s">
        <v>152</v>
      </c>
      <c r="R25" s="9">
        <v>53731.093807359801</v>
      </c>
      <c r="S25" s="10" t="s">
        <v>169</v>
      </c>
    </row>
    <row r="26" spans="1:19" x14ac:dyDescent="0.2">
      <c r="A26" s="12" t="s">
        <v>188</v>
      </c>
      <c r="B26" s="9">
        <v>236.317210592686</v>
      </c>
      <c r="C26" s="10" t="s">
        <v>169</v>
      </c>
      <c r="D26" s="9">
        <v>9950.7733543505692</v>
      </c>
      <c r="E26" s="10" t="s">
        <v>169</v>
      </c>
      <c r="F26" s="9">
        <v>34343.237543505697</v>
      </c>
      <c r="G26" s="10" t="s">
        <v>152</v>
      </c>
      <c r="H26" s="9">
        <v>2472.4023392819699</v>
      </c>
      <c r="I26" s="10" t="s">
        <v>169</v>
      </c>
      <c r="J26" s="9">
        <v>810.68755448907996</v>
      </c>
      <c r="K26" s="10" t="s">
        <v>169</v>
      </c>
      <c r="L26" s="9">
        <v>440.47463022173997</v>
      </c>
      <c r="M26" s="10" t="s">
        <v>169</v>
      </c>
      <c r="N26" s="9">
        <v>6005.9750945775504</v>
      </c>
      <c r="O26" s="10" t="s">
        <v>441</v>
      </c>
      <c r="P26" s="9">
        <v>2474.5839495586401</v>
      </c>
      <c r="Q26" s="10" t="s">
        <v>152</v>
      </c>
      <c r="R26" s="9">
        <v>56734.451676577897</v>
      </c>
      <c r="S26" s="10" t="s">
        <v>169</v>
      </c>
    </row>
    <row r="27" spans="1:19" x14ac:dyDescent="0.2">
      <c r="A27" s="12" t="s">
        <v>189</v>
      </c>
      <c r="B27" s="9">
        <v>705.91347447073497</v>
      </c>
      <c r="C27" s="10" t="s">
        <v>152</v>
      </c>
      <c r="D27" s="9">
        <v>8970.7874420921507</v>
      </c>
      <c r="E27" s="10" t="s">
        <v>442</v>
      </c>
      <c r="F27" s="9">
        <v>716.05150933499397</v>
      </c>
      <c r="G27" s="10" t="s">
        <v>443</v>
      </c>
      <c r="H27" s="9">
        <v>7098.7594420921596</v>
      </c>
      <c r="I27" s="10" t="s">
        <v>225</v>
      </c>
      <c r="J27" s="9">
        <v>632.78220672478199</v>
      </c>
      <c r="K27" s="10" t="s">
        <v>210</v>
      </c>
      <c r="L27" s="9">
        <v>296.96326027397299</v>
      </c>
      <c r="M27" s="10" t="s">
        <v>152</v>
      </c>
      <c r="N27" s="9">
        <v>5063.8694644386896</v>
      </c>
      <c r="O27" s="10" t="s">
        <v>226</v>
      </c>
      <c r="P27" s="9">
        <v>4238.9292677459498</v>
      </c>
      <c r="Q27" s="10" t="s">
        <v>152</v>
      </c>
      <c r="R27" s="9">
        <v>27724.056067173398</v>
      </c>
      <c r="S27" s="10" t="s">
        <v>169</v>
      </c>
    </row>
    <row r="28" spans="1:19" x14ac:dyDescent="0.2">
      <c r="A28" s="12" t="s">
        <v>190</v>
      </c>
      <c r="B28" s="9">
        <v>871.46262745098102</v>
      </c>
      <c r="C28" s="10" t="s">
        <v>152</v>
      </c>
      <c r="D28" s="9">
        <v>8669.5930980392204</v>
      </c>
      <c r="E28" s="10" t="s">
        <v>444</v>
      </c>
      <c r="F28" s="9">
        <v>1069.4847734289201</v>
      </c>
      <c r="G28" s="10" t="s">
        <v>224</v>
      </c>
      <c r="H28" s="9">
        <v>9312.2325686274507</v>
      </c>
      <c r="I28" s="10" t="s">
        <v>152</v>
      </c>
      <c r="J28" s="9">
        <v>762.27197549019604</v>
      </c>
      <c r="K28" s="10" t="s">
        <v>152</v>
      </c>
      <c r="L28" s="9">
        <v>312.21951960784298</v>
      </c>
      <c r="M28" s="10" t="s">
        <v>261</v>
      </c>
      <c r="N28" s="9">
        <v>5260.4767040786201</v>
      </c>
      <c r="O28" s="10" t="s">
        <v>262</v>
      </c>
      <c r="P28" s="9">
        <v>5777.9183015686303</v>
      </c>
      <c r="Q28" s="10" t="s">
        <v>227</v>
      </c>
      <c r="R28" s="9">
        <v>32035.6595682919</v>
      </c>
      <c r="S28" s="10" t="s">
        <v>169</v>
      </c>
    </row>
    <row r="29" spans="1:19" x14ac:dyDescent="0.2">
      <c r="A29" s="12" t="s">
        <v>191</v>
      </c>
      <c r="B29" s="9">
        <v>975.19780304806602</v>
      </c>
      <c r="C29" s="10" t="s">
        <v>152</v>
      </c>
      <c r="D29" s="9">
        <v>24565.421852286101</v>
      </c>
      <c r="E29" s="10" t="s">
        <v>445</v>
      </c>
      <c r="F29" s="9">
        <v>1008.59810028839</v>
      </c>
      <c r="G29" s="10" t="s">
        <v>224</v>
      </c>
      <c r="H29" s="9">
        <v>9703.7525306236803</v>
      </c>
      <c r="I29" s="10" t="s">
        <v>152</v>
      </c>
      <c r="J29" s="9">
        <v>651.20977725674095</v>
      </c>
      <c r="K29" s="10" t="s">
        <v>152</v>
      </c>
      <c r="L29" s="9">
        <v>251.087608440797</v>
      </c>
      <c r="M29" s="10" t="s">
        <v>152</v>
      </c>
      <c r="N29" s="9">
        <v>0</v>
      </c>
      <c r="O29" s="10" t="s">
        <v>446</v>
      </c>
      <c r="P29" s="9">
        <v>5936.2990009988298</v>
      </c>
      <c r="Q29" s="10" t="s">
        <v>447</v>
      </c>
      <c r="R29" s="9">
        <v>43091.566672942601</v>
      </c>
      <c r="S29" s="10" t="s">
        <v>424</v>
      </c>
    </row>
    <row r="30" spans="1:19" x14ac:dyDescent="0.2">
      <c r="A30" s="12" t="s">
        <v>192</v>
      </c>
      <c r="B30" s="9">
        <v>867.84466812705398</v>
      </c>
      <c r="C30" s="10" t="s">
        <v>152</v>
      </c>
      <c r="D30" s="9">
        <v>21786.5664184009</v>
      </c>
      <c r="E30" s="10" t="s">
        <v>448</v>
      </c>
      <c r="F30" s="9">
        <v>813.12777405914596</v>
      </c>
      <c r="G30" s="10" t="s">
        <v>224</v>
      </c>
      <c r="H30" s="9">
        <v>10023.0892424053</v>
      </c>
      <c r="I30" s="10" t="s">
        <v>152</v>
      </c>
      <c r="J30" s="9">
        <v>606.02002628696596</v>
      </c>
      <c r="K30" s="10" t="s">
        <v>152</v>
      </c>
      <c r="L30" s="9">
        <v>212.72565388827999</v>
      </c>
      <c r="M30" s="10" t="s">
        <v>152</v>
      </c>
      <c r="N30" s="9">
        <v>0</v>
      </c>
      <c r="O30" s="10" t="s">
        <v>446</v>
      </c>
      <c r="P30" s="9">
        <v>6042.4550240788603</v>
      </c>
      <c r="Q30" s="10" t="s">
        <v>447</v>
      </c>
      <c r="R30" s="9">
        <v>40351.828807246398</v>
      </c>
      <c r="S30" s="10" t="s">
        <v>424</v>
      </c>
    </row>
    <row r="31" spans="1:19" x14ac:dyDescent="0.2">
      <c r="A31" s="12" t="s">
        <v>193</v>
      </c>
      <c r="B31" s="9">
        <v>729.21567192428995</v>
      </c>
      <c r="C31" s="10" t="s">
        <v>152</v>
      </c>
      <c r="D31" s="9">
        <v>18846.6951629863</v>
      </c>
      <c r="E31" s="10" t="s">
        <v>445</v>
      </c>
      <c r="F31" s="9">
        <v>615.60236140904306</v>
      </c>
      <c r="G31" s="10" t="s">
        <v>152</v>
      </c>
      <c r="H31" s="9">
        <v>9374.8168147613105</v>
      </c>
      <c r="I31" s="10" t="s">
        <v>152</v>
      </c>
      <c r="J31" s="9">
        <v>563.04266876971599</v>
      </c>
      <c r="K31" s="10" t="s">
        <v>152</v>
      </c>
      <c r="L31" s="9">
        <v>210.01529337539401</v>
      </c>
      <c r="M31" s="10" t="s">
        <v>449</v>
      </c>
      <c r="N31" s="9">
        <v>0</v>
      </c>
      <c r="O31" s="10" t="s">
        <v>446</v>
      </c>
      <c r="P31" s="9">
        <v>5047.0165021388002</v>
      </c>
      <c r="Q31" s="10" t="s">
        <v>447</v>
      </c>
      <c r="R31" s="9">
        <v>35386.4044753649</v>
      </c>
      <c r="S31" s="10" t="s">
        <v>424</v>
      </c>
    </row>
    <row r="32" spans="1:19" x14ac:dyDescent="0.2">
      <c r="A32" s="15" t="s">
        <v>195</v>
      </c>
      <c r="B32" s="13">
        <v>675.73400000000004</v>
      </c>
      <c r="C32" s="14" t="s">
        <v>152</v>
      </c>
      <c r="D32" s="13">
        <v>18873.3</v>
      </c>
      <c r="E32" s="14" t="s">
        <v>450</v>
      </c>
      <c r="F32" s="13">
        <v>409.58642099999997</v>
      </c>
      <c r="G32" s="14" t="s">
        <v>152</v>
      </c>
      <c r="H32" s="13">
        <v>8765.1193879999992</v>
      </c>
      <c r="I32" s="14" t="s">
        <v>152</v>
      </c>
      <c r="J32" s="13">
        <v>573.75199999999995</v>
      </c>
      <c r="K32" s="14" t="s">
        <v>152</v>
      </c>
      <c r="L32" s="13">
        <v>198.90299999999999</v>
      </c>
      <c r="M32" s="14" t="s">
        <v>152</v>
      </c>
      <c r="N32" s="13">
        <v>0</v>
      </c>
      <c r="O32" s="14" t="s">
        <v>446</v>
      </c>
      <c r="P32" s="13">
        <v>5208.0115429999996</v>
      </c>
      <c r="Q32" s="14" t="s">
        <v>263</v>
      </c>
      <c r="R32" s="13">
        <v>34704.406351999998</v>
      </c>
      <c r="S32" s="14" t="s">
        <v>169</v>
      </c>
    </row>
    <row r="34" spans="1:2" x14ac:dyDescent="0.2">
      <c r="A34" s="16" t="s">
        <v>196</v>
      </c>
      <c r="B34" s="16" t="s">
        <v>197</v>
      </c>
    </row>
    <row r="36" spans="1:2" x14ac:dyDescent="0.2">
      <c r="B36" s="16" t="s">
        <v>451</v>
      </c>
    </row>
    <row r="37" spans="1:2" x14ac:dyDescent="0.2">
      <c r="B37" s="16" t="s">
        <v>452</v>
      </c>
    </row>
    <row r="38" spans="1:2" x14ac:dyDescent="0.2">
      <c r="B38" s="16" t="s">
        <v>453</v>
      </c>
    </row>
    <row r="39" spans="1:2" x14ac:dyDescent="0.2">
      <c r="B39" s="16" t="s">
        <v>454</v>
      </c>
    </row>
    <row r="40" spans="1:2" x14ac:dyDescent="0.2">
      <c r="B40" s="16" t="s">
        <v>455</v>
      </c>
    </row>
    <row r="41" spans="1:2" x14ac:dyDescent="0.2">
      <c r="B41" s="16" t="s">
        <v>456</v>
      </c>
    </row>
    <row r="42" spans="1:2" x14ac:dyDescent="0.2">
      <c r="B42" s="16" t="s">
        <v>457</v>
      </c>
    </row>
    <row r="43" spans="1:2" x14ac:dyDescent="0.2">
      <c r="B43" s="16" t="s">
        <v>458</v>
      </c>
    </row>
    <row r="44" spans="1:2" x14ac:dyDescent="0.2">
      <c r="B44" s="16" t="s">
        <v>459</v>
      </c>
    </row>
    <row r="45" spans="1:2" x14ac:dyDescent="0.2">
      <c r="B45" s="16" t="s">
        <v>460</v>
      </c>
    </row>
    <row r="46" spans="1:2" x14ac:dyDescent="0.2">
      <c r="B46" s="16" t="s">
        <v>461</v>
      </c>
    </row>
    <row r="47" spans="1:2" x14ac:dyDescent="0.2">
      <c r="B47" s="16" t="s">
        <v>462</v>
      </c>
    </row>
    <row r="48" spans="1:2" x14ac:dyDescent="0.2">
      <c r="B48" s="16" t="s">
        <v>463</v>
      </c>
    </row>
    <row r="49" spans="1:2" x14ac:dyDescent="0.2">
      <c r="B49" s="16" t="s">
        <v>464</v>
      </c>
    </row>
    <row r="50" spans="1:2" x14ac:dyDescent="0.2">
      <c r="B50" s="16" t="s">
        <v>465</v>
      </c>
    </row>
    <row r="51" spans="1:2" x14ac:dyDescent="0.2">
      <c r="B51" s="16" t="s">
        <v>466</v>
      </c>
    </row>
    <row r="52" spans="1:2" x14ac:dyDescent="0.2">
      <c r="B52" s="16" t="s">
        <v>467</v>
      </c>
    </row>
    <row r="53" spans="1:2" x14ac:dyDescent="0.2">
      <c r="B53" s="16" t="s">
        <v>468</v>
      </c>
    </row>
    <row r="55" spans="1:2" x14ac:dyDescent="0.2">
      <c r="B55" s="16" t="s">
        <v>203</v>
      </c>
    </row>
    <row r="56" spans="1:2" x14ac:dyDescent="0.2">
      <c r="B56" s="16" t="s">
        <v>325</v>
      </c>
    </row>
    <row r="59" spans="1:2" x14ac:dyDescent="0.2">
      <c r="A59" s="17" t="str">
        <f>HYPERLINK("#'WAGERING 1'!A2", "&lt;&lt;&lt; Previous table")</f>
        <v>&lt;&lt;&lt; Previous table</v>
      </c>
    </row>
    <row r="60" spans="1:2" x14ac:dyDescent="0.2">
      <c r="A60" s="17" t="str">
        <f>HYPERLINK("#'WAGERING 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4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HYPERLINK("#'INDEX'!B14", "Link to index")</f>
        <v>Link to index</v>
      </c>
    </row>
    <row r="2" spans="1:19" ht="15.75" customHeight="1" x14ac:dyDescent="0.2">
      <c r="A2" s="27" t="s">
        <v>220</v>
      </c>
      <c r="B2" s="28"/>
      <c r="C2" s="28"/>
      <c r="D2" s="28"/>
      <c r="E2" s="28"/>
      <c r="F2" s="28"/>
      <c r="G2" s="28"/>
      <c r="H2" s="28"/>
      <c r="I2" s="28"/>
      <c r="J2" s="28"/>
      <c r="K2" s="28"/>
      <c r="L2" s="28"/>
      <c r="M2" s="28"/>
      <c r="N2" s="28"/>
      <c r="O2" s="28"/>
      <c r="P2" s="28"/>
      <c r="Q2" s="28"/>
      <c r="R2" s="28"/>
      <c r="S2" s="28"/>
    </row>
    <row r="3" spans="1:19" ht="15.75" customHeight="1" x14ac:dyDescent="0.2">
      <c r="A3" s="27" t="s">
        <v>25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9">
        <v>0.19040447504302899</v>
      </c>
      <c r="C7" s="10" t="s">
        <v>152</v>
      </c>
      <c r="D7" s="9">
        <v>0.31554704985565502</v>
      </c>
      <c r="E7" s="10" t="s">
        <v>152</v>
      </c>
      <c r="F7" s="9">
        <v>1.42626886145405</v>
      </c>
      <c r="G7" s="10" t="s">
        <v>152</v>
      </c>
      <c r="H7" s="9">
        <v>0.74562697576396197</v>
      </c>
      <c r="I7" s="10" t="s">
        <v>152</v>
      </c>
      <c r="J7" s="9">
        <v>0.24945228461462499</v>
      </c>
      <c r="K7" s="10" t="s">
        <v>152</v>
      </c>
      <c r="L7" s="9">
        <v>0.94948872736232603</v>
      </c>
      <c r="M7" s="10" t="s">
        <v>152</v>
      </c>
      <c r="N7" s="9">
        <v>0.80996991623736703</v>
      </c>
      <c r="O7" s="10" t="s">
        <v>152</v>
      </c>
      <c r="P7" s="9">
        <v>0.73809950121498902</v>
      </c>
      <c r="Q7" s="10" t="s">
        <v>152</v>
      </c>
      <c r="R7" s="9">
        <v>0.56476667216488896</v>
      </c>
      <c r="S7" s="10" t="s">
        <v>152</v>
      </c>
    </row>
    <row r="8" spans="1:19" x14ac:dyDescent="0.2">
      <c r="A8" s="12" t="s">
        <v>164</v>
      </c>
      <c r="B8" s="9">
        <v>0.16813528336380301</v>
      </c>
      <c r="C8" s="10" t="s">
        <v>152</v>
      </c>
      <c r="D8" s="9">
        <v>0.31468989066162201</v>
      </c>
      <c r="E8" s="10" t="s">
        <v>152</v>
      </c>
      <c r="F8" s="9">
        <v>1.4226224783861701</v>
      </c>
      <c r="G8" s="10" t="s">
        <v>152</v>
      </c>
      <c r="H8" s="9">
        <v>0.70079113107222102</v>
      </c>
      <c r="I8" s="10" t="s">
        <v>152</v>
      </c>
      <c r="J8" s="9">
        <v>0.24289840247901601</v>
      </c>
      <c r="K8" s="10" t="s">
        <v>152</v>
      </c>
      <c r="L8" s="9">
        <v>0.86343258236159803</v>
      </c>
      <c r="M8" s="10" t="s">
        <v>152</v>
      </c>
      <c r="N8" s="9">
        <v>0.84239282437716501</v>
      </c>
      <c r="O8" s="10" t="s">
        <v>152</v>
      </c>
      <c r="P8" s="9">
        <v>0.65975916058308504</v>
      </c>
      <c r="Q8" s="10" t="s">
        <v>152</v>
      </c>
      <c r="R8" s="9">
        <v>0.55491627120493103</v>
      </c>
      <c r="S8" s="10" t="s">
        <v>152</v>
      </c>
    </row>
    <row r="9" spans="1:19" x14ac:dyDescent="0.2">
      <c r="A9" s="12" t="s">
        <v>165</v>
      </c>
      <c r="B9" s="9">
        <v>0.144212304409673</v>
      </c>
      <c r="C9" s="10" t="s">
        <v>152</v>
      </c>
      <c r="D9" s="9">
        <v>0.309735796525623</v>
      </c>
      <c r="E9" s="10" t="s">
        <v>152</v>
      </c>
      <c r="F9" s="9">
        <v>1.2885142645424199</v>
      </c>
      <c r="G9" s="10" t="s">
        <v>152</v>
      </c>
      <c r="H9" s="9">
        <v>0.63691650384877896</v>
      </c>
      <c r="I9" s="10" t="s">
        <v>152</v>
      </c>
      <c r="J9" s="9">
        <v>0.252416581850191</v>
      </c>
      <c r="K9" s="10" t="s">
        <v>152</v>
      </c>
      <c r="L9" s="9">
        <v>0.90034861068389205</v>
      </c>
      <c r="M9" s="10" t="s">
        <v>152</v>
      </c>
      <c r="N9" s="9">
        <v>0.74863861182772695</v>
      </c>
      <c r="O9" s="10" t="s">
        <v>152</v>
      </c>
      <c r="P9" s="9">
        <v>0.60922421356059697</v>
      </c>
      <c r="Q9" s="10" t="s">
        <v>152</v>
      </c>
      <c r="R9" s="9">
        <v>0.519359943803131</v>
      </c>
      <c r="S9" s="10" t="s">
        <v>152</v>
      </c>
    </row>
    <row r="10" spans="1:19" x14ac:dyDescent="0.2">
      <c r="A10" s="12" t="s">
        <v>166</v>
      </c>
      <c r="B10" s="9">
        <v>0.15151839354785601</v>
      </c>
      <c r="C10" s="10" t="s">
        <v>152</v>
      </c>
      <c r="D10" s="9">
        <v>0.307400336378926</v>
      </c>
      <c r="E10" s="10" t="s">
        <v>152</v>
      </c>
      <c r="F10" s="9">
        <v>1.32566757493188</v>
      </c>
      <c r="G10" s="10" t="s">
        <v>152</v>
      </c>
      <c r="H10" s="9">
        <v>0.60262745008868102</v>
      </c>
      <c r="I10" s="10" t="s">
        <v>152</v>
      </c>
      <c r="J10" s="9">
        <v>0.27033109366145902</v>
      </c>
      <c r="K10" s="10" t="s">
        <v>152</v>
      </c>
      <c r="L10" s="9">
        <v>0.87767626613704097</v>
      </c>
      <c r="M10" s="10" t="s">
        <v>152</v>
      </c>
      <c r="N10" s="9">
        <v>0.75488146320957505</v>
      </c>
      <c r="O10" s="10" t="s">
        <v>152</v>
      </c>
      <c r="P10" s="9">
        <v>0.49549443660868198</v>
      </c>
      <c r="Q10" s="10" t="s">
        <v>152</v>
      </c>
      <c r="R10" s="9">
        <v>0.50521626536986497</v>
      </c>
      <c r="S10" s="10" t="s">
        <v>152</v>
      </c>
    </row>
    <row r="11" spans="1:19" x14ac:dyDescent="0.2">
      <c r="A11" s="12" t="s">
        <v>170</v>
      </c>
      <c r="B11" s="9">
        <v>0.14772008332690401</v>
      </c>
      <c r="C11" s="10" t="s">
        <v>152</v>
      </c>
      <c r="D11" s="9">
        <v>0.29016646391877399</v>
      </c>
      <c r="E11" s="10" t="s">
        <v>152</v>
      </c>
      <c r="F11" s="9">
        <v>1.40465358569196</v>
      </c>
      <c r="G11" s="10" t="s">
        <v>152</v>
      </c>
      <c r="H11" s="9">
        <v>0.60799782316277995</v>
      </c>
      <c r="I11" s="10" t="s">
        <v>152</v>
      </c>
      <c r="J11" s="9">
        <v>0.276803713868014</v>
      </c>
      <c r="K11" s="10" t="s">
        <v>152</v>
      </c>
      <c r="L11" s="9">
        <v>0.87337803552011595</v>
      </c>
      <c r="M11" s="10" t="s">
        <v>152</v>
      </c>
      <c r="N11" s="9">
        <v>0.72126852267624597</v>
      </c>
      <c r="O11" s="10" t="s">
        <v>152</v>
      </c>
      <c r="P11" s="9">
        <v>0.51371917191719196</v>
      </c>
      <c r="Q11" s="10" t="s">
        <v>152</v>
      </c>
      <c r="R11" s="9">
        <v>0.49461329361658402</v>
      </c>
      <c r="S11" s="10" t="s">
        <v>152</v>
      </c>
    </row>
    <row r="12" spans="1:19" x14ac:dyDescent="0.2">
      <c r="A12" s="12" t="s">
        <v>171</v>
      </c>
      <c r="B12" s="9">
        <v>0.13771226244670901</v>
      </c>
      <c r="C12" s="10" t="s">
        <v>152</v>
      </c>
      <c r="D12" s="9">
        <v>0.26942815249266899</v>
      </c>
      <c r="E12" s="10" t="s">
        <v>152</v>
      </c>
      <c r="F12" s="9">
        <v>1.3309902200489001</v>
      </c>
      <c r="G12" s="10" t="s">
        <v>152</v>
      </c>
      <c r="H12" s="9">
        <v>0.50696187347752297</v>
      </c>
      <c r="I12" s="10" t="s">
        <v>152</v>
      </c>
      <c r="J12" s="9">
        <v>0.257458940494176</v>
      </c>
      <c r="K12" s="10" t="s">
        <v>152</v>
      </c>
      <c r="L12" s="9">
        <v>0.86361404993652102</v>
      </c>
      <c r="M12" s="10" t="s">
        <v>152</v>
      </c>
      <c r="N12" s="9">
        <v>0.64264993026499295</v>
      </c>
      <c r="O12" s="10" t="s">
        <v>152</v>
      </c>
      <c r="P12" s="9">
        <v>0.51998825404815796</v>
      </c>
      <c r="Q12" s="10" t="s">
        <v>152</v>
      </c>
      <c r="R12" s="9">
        <v>0.44990826626653901</v>
      </c>
      <c r="S12" s="10" t="s">
        <v>152</v>
      </c>
    </row>
    <row r="13" spans="1:19" x14ac:dyDescent="0.2">
      <c r="A13" s="12" t="s">
        <v>172</v>
      </c>
      <c r="B13" s="9">
        <v>0.12634778542320799</v>
      </c>
      <c r="C13" s="10" t="s">
        <v>152</v>
      </c>
      <c r="D13" s="9">
        <v>0.30670127872320002</v>
      </c>
      <c r="E13" s="10" t="s">
        <v>152</v>
      </c>
      <c r="F13" s="9">
        <v>1.3748447048974499</v>
      </c>
      <c r="G13" s="10" t="s">
        <v>152</v>
      </c>
      <c r="H13" s="9">
        <v>0.486622917718324</v>
      </c>
      <c r="I13" s="10" t="s">
        <v>152</v>
      </c>
      <c r="J13" s="9">
        <v>0.29100925108084202</v>
      </c>
      <c r="K13" s="10" t="s">
        <v>152</v>
      </c>
      <c r="L13" s="9">
        <v>0.78361608545397399</v>
      </c>
      <c r="M13" s="10" t="s">
        <v>152</v>
      </c>
      <c r="N13" s="9">
        <v>0.68489287786142505</v>
      </c>
      <c r="O13" s="10" t="s">
        <v>152</v>
      </c>
      <c r="P13" s="9">
        <v>0.53364171312956599</v>
      </c>
      <c r="Q13" s="10" t="s">
        <v>152</v>
      </c>
      <c r="R13" s="9">
        <v>0.47320921733375299</v>
      </c>
      <c r="S13" s="10" t="s">
        <v>152</v>
      </c>
    </row>
    <row r="14" spans="1:19" x14ac:dyDescent="0.2">
      <c r="A14" s="12" t="s">
        <v>173</v>
      </c>
      <c r="B14" s="9">
        <v>0.111348734603836</v>
      </c>
      <c r="C14" s="10" t="s">
        <v>152</v>
      </c>
      <c r="D14" s="9">
        <v>0.30497616447841502</v>
      </c>
      <c r="E14" s="10" t="s">
        <v>152</v>
      </c>
      <c r="F14" s="9">
        <v>1.36504539559014</v>
      </c>
      <c r="G14" s="10" t="s">
        <v>152</v>
      </c>
      <c r="H14" s="9">
        <v>0.398964277042613</v>
      </c>
      <c r="I14" s="10" t="s">
        <v>152</v>
      </c>
      <c r="J14" s="9">
        <v>0.282773073120406</v>
      </c>
      <c r="K14" s="10" t="s">
        <v>152</v>
      </c>
      <c r="L14" s="9">
        <v>0.74803317187729301</v>
      </c>
      <c r="M14" s="10" t="s">
        <v>152</v>
      </c>
      <c r="N14" s="9">
        <v>0.64883573230087099</v>
      </c>
      <c r="O14" s="10" t="s">
        <v>152</v>
      </c>
      <c r="P14" s="9">
        <v>0.62180250912784496</v>
      </c>
      <c r="Q14" s="10" t="s">
        <v>152</v>
      </c>
      <c r="R14" s="9">
        <v>0.45514203988062701</v>
      </c>
      <c r="S14" s="10" t="s">
        <v>152</v>
      </c>
    </row>
    <row r="15" spans="1:19" x14ac:dyDescent="0.2">
      <c r="A15" s="12" t="s">
        <v>174</v>
      </c>
      <c r="B15" s="9">
        <v>9.5203011562247905E-2</v>
      </c>
      <c r="C15" s="10" t="s">
        <v>152</v>
      </c>
      <c r="D15" s="9">
        <v>0.29075615334439697</v>
      </c>
      <c r="E15" s="10" t="s">
        <v>152</v>
      </c>
      <c r="F15" s="9">
        <v>1.25562772057103</v>
      </c>
      <c r="G15" s="10" t="s">
        <v>168</v>
      </c>
      <c r="H15" s="9">
        <v>0.39237137708143699</v>
      </c>
      <c r="I15" s="10" t="s">
        <v>152</v>
      </c>
      <c r="J15" s="9">
        <v>0.247031609880073</v>
      </c>
      <c r="K15" s="10" t="s">
        <v>152</v>
      </c>
      <c r="L15" s="9">
        <v>0.74690725172578798</v>
      </c>
      <c r="M15" s="10" t="s">
        <v>152</v>
      </c>
      <c r="N15" s="9">
        <v>0.61535925801765601</v>
      </c>
      <c r="O15" s="10" t="s">
        <v>152</v>
      </c>
      <c r="P15" s="9">
        <v>0.56872689842324398</v>
      </c>
      <c r="Q15" s="10" t="s">
        <v>152</v>
      </c>
      <c r="R15" s="9">
        <v>0.43294601980866898</v>
      </c>
      <c r="S15" s="10" t="s">
        <v>152</v>
      </c>
    </row>
    <row r="16" spans="1:19" x14ac:dyDescent="0.2">
      <c r="A16" s="12" t="s">
        <v>176</v>
      </c>
      <c r="B16" s="9">
        <v>9.1869482514753895E-2</v>
      </c>
      <c r="C16" s="10" t="s">
        <v>152</v>
      </c>
      <c r="D16" s="9">
        <v>0.28322179424541599</v>
      </c>
      <c r="E16" s="10" t="s">
        <v>152</v>
      </c>
      <c r="F16" s="9">
        <v>1.1650081234768499</v>
      </c>
      <c r="G16" s="10" t="s">
        <v>152</v>
      </c>
      <c r="H16" s="9">
        <v>0.36371820206392502</v>
      </c>
      <c r="I16" s="10" t="s">
        <v>152</v>
      </c>
      <c r="J16" s="9">
        <v>0.237921641461042</v>
      </c>
      <c r="K16" s="10" t="s">
        <v>152</v>
      </c>
      <c r="L16" s="9">
        <v>0.69299184815671</v>
      </c>
      <c r="M16" s="10" t="s">
        <v>152</v>
      </c>
      <c r="N16" s="9">
        <v>0.62582925363320197</v>
      </c>
      <c r="O16" s="10" t="s">
        <v>152</v>
      </c>
      <c r="P16" s="9">
        <v>0.56406902222034805</v>
      </c>
      <c r="Q16" s="10" t="s">
        <v>152</v>
      </c>
      <c r="R16" s="9">
        <v>0.42422956491059599</v>
      </c>
      <c r="S16" s="10" t="s">
        <v>152</v>
      </c>
    </row>
    <row r="17" spans="1:19" x14ac:dyDescent="0.2">
      <c r="A17" s="12" t="s">
        <v>177</v>
      </c>
      <c r="B17" s="9">
        <v>8.8845480264044194E-2</v>
      </c>
      <c r="C17" s="10" t="s">
        <v>152</v>
      </c>
      <c r="D17" s="9">
        <v>0.26545524819569599</v>
      </c>
      <c r="E17" s="10" t="s">
        <v>152</v>
      </c>
      <c r="F17" s="9">
        <v>1.03513653011138</v>
      </c>
      <c r="G17" s="10" t="s">
        <v>152</v>
      </c>
      <c r="H17" s="9">
        <v>0.33332464951713903</v>
      </c>
      <c r="I17" s="10" t="s">
        <v>152</v>
      </c>
      <c r="J17" s="9">
        <v>0.24179716436680601</v>
      </c>
      <c r="K17" s="10" t="s">
        <v>152</v>
      </c>
      <c r="L17" s="9">
        <v>0.64652810862315402</v>
      </c>
      <c r="M17" s="10" t="s">
        <v>152</v>
      </c>
      <c r="N17" s="9">
        <v>0.65779804155371702</v>
      </c>
      <c r="O17" s="10" t="s">
        <v>152</v>
      </c>
      <c r="P17" s="9">
        <v>0.54702067784167396</v>
      </c>
      <c r="Q17" s="10" t="s">
        <v>152</v>
      </c>
      <c r="R17" s="9">
        <v>0.41491987125554702</v>
      </c>
      <c r="S17" s="10" t="s">
        <v>152</v>
      </c>
    </row>
    <row r="18" spans="1:19" x14ac:dyDescent="0.2">
      <c r="A18" s="12" t="s">
        <v>178</v>
      </c>
      <c r="B18" s="9">
        <v>8.0083682008368198E-2</v>
      </c>
      <c r="C18" s="10" t="s">
        <v>152</v>
      </c>
      <c r="D18" s="9">
        <v>0.30207264470670198</v>
      </c>
      <c r="E18" s="10" t="s">
        <v>152</v>
      </c>
      <c r="F18" s="9">
        <v>0.88872769487359604</v>
      </c>
      <c r="G18" s="10" t="s">
        <v>152</v>
      </c>
      <c r="H18" s="9">
        <v>0.32351301538181498</v>
      </c>
      <c r="I18" s="10" t="s">
        <v>152</v>
      </c>
      <c r="J18" s="9">
        <v>0.22298175416133201</v>
      </c>
      <c r="K18" s="10" t="s">
        <v>152</v>
      </c>
      <c r="L18" s="9">
        <v>0.61334626038781204</v>
      </c>
      <c r="M18" s="10" t="s">
        <v>152</v>
      </c>
      <c r="N18" s="9">
        <v>0.62373101491074801</v>
      </c>
      <c r="O18" s="10" t="s">
        <v>152</v>
      </c>
      <c r="P18" s="9">
        <v>0.47022944264868</v>
      </c>
      <c r="Q18" s="10" t="s">
        <v>152</v>
      </c>
      <c r="R18" s="9">
        <v>0.40432095600549001</v>
      </c>
      <c r="S18" s="10" t="s">
        <v>152</v>
      </c>
    </row>
    <row r="19" spans="1:19" x14ac:dyDescent="0.2">
      <c r="A19" s="12" t="s">
        <v>179</v>
      </c>
      <c r="B19" s="9">
        <v>7.0982263091070003E-2</v>
      </c>
      <c r="C19" s="10" t="s">
        <v>152</v>
      </c>
      <c r="D19" s="9">
        <v>0.30583013997338399</v>
      </c>
      <c r="E19" s="10" t="s">
        <v>152</v>
      </c>
      <c r="F19" s="9">
        <v>0.86283351155712795</v>
      </c>
      <c r="G19" s="10" t="s">
        <v>152</v>
      </c>
      <c r="H19" s="9">
        <v>0.31489668017147698</v>
      </c>
      <c r="I19" s="10" t="s">
        <v>152</v>
      </c>
      <c r="J19" s="9">
        <v>0.230418726919947</v>
      </c>
      <c r="K19" s="10" t="s">
        <v>152</v>
      </c>
      <c r="L19" s="9">
        <v>0.55512552301255202</v>
      </c>
      <c r="M19" s="10" t="s">
        <v>152</v>
      </c>
      <c r="N19" s="9">
        <v>0.68121492035611297</v>
      </c>
      <c r="O19" s="10" t="s">
        <v>152</v>
      </c>
      <c r="P19" s="9">
        <v>0.52864525593685097</v>
      </c>
      <c r="Q19" s="10" t="s">
        <v>152</v>
      </c>
      <c r="R19" s="9">
        <v>0.42328345559979702</v>
      </c>
      <c r="S19" s="10" t="s">
        <v>152</v>
      </c>
    </row>
    <row r="20" spans="1:19" x14ac:dyDescent="0.2">
      <c r="A20" s="12" t="s">
        <v>180</v>
      </c>
      <c r="B20" s="9">
        <v>6.2151249499836303E-2</v>
      </c>
      <c r="C20" s="10" t="s">
        <v>152</v>
      </c>
      <c r="D20" s="9">
        <v>0.33153703628229497</v>
      </c>
      <c r="E20" s="10" t="s">
        <v>152</v>
      </c>
      <c r="F20" s="9">
        <v>0.76843697830964897</v>
      </c>
      <c r="G20" s="10" t="s">
        <v>152</v>
      </c>
      <c r="H20" s="9">
        <v>0.29832729402291303</v>
      </c>
      <c r="I20" s="10" t="s">
        <v>152</v>
      </c>
      <c r="J20" s="9">
        <v>0.22053257616453101</v>
      </c>
      <c r="K20" s="10" t="s">
        <v>152</v>
      </c>
      <c r="L20" s="9">
        <v>0.48930252234149402</v>
      </c>
      <c r="M20" s="10" t="s">
        <v>152</v>
      </c>
      <c r="N20" s="9">
        <v>0.67156603435386497</v>
      </c>
      <c r="O20" s="10" t="s">
        <v>152</v>
      </c>
      <c r="P20" s="9">
        <v>0.46590748271813298</v>
      </c>
      <c r="Q20" s="10" t="s">
        <v>152</v>
      </c>
      <c r="R20" s="9">
        <v>0.41505734327738603</v>
      </c>
      <c r="S20" s="10" t="s">
        <v>152</v>
      </c>
    </row>
    <row r="21" spans="1:19" x14ac:dyDescent="0.2">
      <c r="A21" s="12" t="s">
        <v>181</v>
      </c>
      <c r="B21" s="9">
        <v>6.2197566213314202E-2</v>
      </c>
      <c r="C21" s="10" t="s">
        <v>152</v>
      </c>
      <c r="D21" s="9">
        <v>0.33944901974206998</v>
      </c>
      <c r="E21" s="10" t="s">
        <v>152</v>
      </c>
      <c r="F21" s="9">
        <v>0.69222774996617498</v>
      </c>
      <c r="G21" s="10" t="s">
        <v>152</v>
      </c>
      <c r="H21" s="9">
        <v>0.27890659816631402</v>
      </c>
      <c r="I21" s="10" t="s">
        <v>152</v>
      </c>
      <c r="J21" s="9">
        <v>0.22203000385425001</v>
      </c>
      <c r="K21" s="10" t="s">
        <v>152</v>
      </c>
      <c r="L21" s="9">
        <v>0.45006955484896699</v>
      </c>
      <c r="M21" s="10" t="s">
        <v>152</v>
      </c>
      <c r="N21" s="9">
        <v>0.64335760571296297</v>
      </c>
      <c r="O21" s="10" t="s">
        <v>152</v>
      </c>
      <c r="P21" s="9">
        <v>0.55995733911786005</v>
      </c>
      <c r="Q21" s="10" t="s">
        <v>152</v>
      </c>
      <c r="R21" s="9">
        <v>0.41946460544752101</v>
      </c>
      <c r="S21" s="10" t="s">
        <v>152</v>
      </c>
    </row>
    <row r="22" spans="1:19" x14ac:dyDescent="0.2">
      <c r="A22" s="12" t="s">
        <v>182</v>
      </c>
      <c r="B22" s="9">
        <v>5.6673621861748701E-2</v>
      </c>
      <c r="C22" s="10" t="s">
        <v>152</v>
      </c>
      <c r="D22" s="9">
        <v>0.39925442054285398</v>
      </c>
      <c r="E22" s="10" t="s">
        <v>152</v>
      </c>
      <c r="F22" s="9">
        <v>0.67719398341582604</v>
      </c>
      <c r="G22" s="10" t="s">
        <v>152</v>
      </c>
      <c r="H22" s="9">
        <v>0.33411917875845798</v>
      </c>
      <c r="I22" s="10" t="s">
        <v>152</v>
      </c>
      <c r="J22" s="9">
        <v>0.215750162986479</v>
      </c>
      <c r="K22" s="10" t="s">
        <v>152</v>
      </c>
      <c r="L22" s="9">
        <v>0.44789580612392998</v>
      </c>
      <c r="M22" s="10" t="s">
        <v>152</v>
      </c>
      <c r="N22" s="9">
        <v>0.73326332597862798</v>
      </c>
      <c r="O22" s="10" t="s">
        <v>152</v>
      </c>
      <c r="P22" s="9">
        <v>0.59123491863323696</v>
      </c>
      <c r="Q22" s="10" t="s">
        <v>152</v>
      </c>
      <c r="R22" s="9">
        <v>0.47310286837093202</v>
      </c>
      <c r="S22" s="10" t="s">
        <v>152</v>
      </c>
    </row>
    <row r="23" spans="1:19" x14ac:dyDescent="0.2">
      <c r="A23" s="12" t="s">
        <v>184</v>
      </c>
      <c r="B23" s="9">
        <v>6.8262439679141002E-2</v>
      </c>
      <c r="C23" s="10" t="s">
        <v>152</v>
      </c>
      <c r="D23" s="9">
        <v>0.40898250847457601</v>
      </c>
      <c r="E23" s="10" t="s">
        <v>152</v>
      </c>
      <c r="F23" s="9">
        <v>0.63003531230674104</v>
      </c>
      <c r="G23" s="10" t="s">
        <v>152</v>
      </c>
      <c r="H23" s="9">
        <v>0.33380269251658601</v>
      </c>
      <c r="I23" s="10" t="s">
        <v>152</v>
      </c>
      <c r="J23" s="9">
        <v>0.25102595518751702</v>
      </c>
      <c r="K23" s="10" t="s">
        <v>152</v>
      </c>
      <c r="L23" s="9">
        <v>0.424425539959355</v>
      </c>
      <c r="M23" s="10" t="s">
        <v>152</v>
      </c>
      <c r="N23" s="9">
        <v>0.70949392309224901</v>
      </c>
      <c r="O23" s="10" t="s">
        <v>152</v>
      </c>
      <c r="P23" s="9">
        <v>0.52966865857054102</v>
      </c>
      <c r="Q23" s="10" t="s">
        <v>152</v>
      </c>
      <c r="R23" s="9">
        <v>0.46395317491712001</v>
      </c>
      <c r="S23" s="10" t="s">
        <v>152</v>
      </c>
    </row>
    <row r="24" spans="1:19" x14ac:dyDescent="0.2">
      <c r="A24" s="12" t="s">
        <v>185</v>
      </c>
      <c r="B24" s="9">
        <v>0.105981434806664</v>
      </c>
      <c r="C24" s="10" t="s">
        <v>152</v>
      </c>
      <c r="D24" s="9">
        <v>0.40231082799891599</v>
      </c>
      <c r="E24" s="10" t="s">
        <v>152</v>
      </c>
      <c r="F24" s="9">
        <v>0.57915885509839005</v>
      </c>
      <c r="G24" s="10" t="s">
        <v>152</v>
      </c>
      <c r="H24" s="9">
        <v>0.33096572258130103</v>
      </c>
      <c r="I24" s="10" t="s">
        <v>152</v>
      </c>
      <c r="J24" s="9">
        <v>0.186392322393477</v>
      </c>
      <c r="K24" s="10" t="s">
        <v>152</v>
      </c>
      <c r="L24" s="9">
        <v>0.39328701328981103</v>
      </c>
      <c r="M24" s="10" t="s">
        <v>152</v>
      </c>
      <c r="N24" s="9">
        <v>0.57162782467713702</v>
      </c>
      <c r="O24" s="10" t="s">
        <v>152</v>
      </c>
      <c r="P24" s="9">
        <v>0.46165346101677301</v>
      </c>
      <c r="Q24" s="10" t="s">
        <v>175</v>
      </c>
      <c r="R24" s="9">
        <v>0.416302269848499</v>
      </c>
      <c r="S24" s="10" t="s">
        <v>152</v>
      </c>
    </row>
    <row r="25" spans="1:19" x14ac:dyDescent="0.2">
      <c r="A25" s="12" t="s">
        <v>187</v>
      </c>
      <c r="B25" s="9">
        <v>7.2572566708649394E-2</v>
      </c>
      <c r="C25" s="10" t="s">
        <v>152</v>
      </c>
      <c r="D25" s="9">
        <v>0.39590598728932902</v>
      </c>
      <c r="E25" s="10" t="s">
        <v>152</v>
      </c>
      <c r="F25" s="9">
        <v>0.55781005845245701</v>
      </c>
      <c r="G25" s="10" t="s">
        <v>152</v>
      </c>
      <c r="H25" s="9">
        <v>0.356472310816011</v>
      </c>
      <c r="I25" s="10" t="s">
        <v>152</v>
      </c>
      <c r="J25" s="9">
        <v>0.23971457804589599</v>
      </c>
      <c r="K25" s="10" t="s">
        <v>152</v>
      </c>
      <c r="L25" s="9">
        <v>0.36436119865319899</v>
      </c>
      <c r="M25" s="10" t="s">
        <v>152</v>
      </c>
      <c r="N25" s="9">
        <v>0.62659897911293605</v>
      </c>
      <c r="O25" s="10" t="s">
        <v>152</v>
      </c>
      <c r="P25" s="9">
        <v>0.41272389097992102</v>
      </c>
      <c r="Q25" s="10" t="s">
        <v>152</v>
      </c>
      <c r="R25" s="9">
        <v>0.427757699045622</v>
      </c>
      <c r="S25" s="10" t="s">
        <v>152</v>
      </c>
    </row>
    <row r="26" spans="1:19" x14ac:dyDescent="0.2">
      <c r="A26" s="12" t="s">
        <v>188</v>
      </c>
      <c r="B26" s="9">
        <v>7.1720670391061406E-2</v>
      </c>
      <c r="C26" s="10" t="s">
        <v>152</v>
      </c>
      <c r="D26" s="9">
        <v>0.33665919739254402</v>
      </c>
      <c r="E26" s="10" t="s">
        <v>152</v>
      </c>
      <c r="F26" s="9">
        <v>0.55739534322596196</v>
      </c>
      <c r="G26" s="10" t="s">
        <v>152</v>
      </c>
      <c r="H26" s="9">
        <v>0.394196017043207</v>
      </c>
      <c r="I26" s="10" t="s">
        <v>152</v>
      </c>
      <c r="J26" s="9">
        <v>0.16359751698469799</v>
      </c>
      <c r="K26" s="10" t="s">
        <v>152</v>
      </c>
      <c r="L26" s="9">
        <v>0.34444363821742602</v>
      </c>
      <c r="M26" s="10" t="s">
        <v>152</v>
      </c>
      <c r="N26" s="9">
        <v>0.55981988796793902</v>
      </c>
      <c r="O26" s="10" t="s">
        <v>152</v>
      </c>
      <c r="P26" s="9">
        <v>0.387330356170352</v>
      </c>
      <c r="Q26" s="10" t="s">
        <v>152</v>
      </c>
      <c r="R26" s="9">
        <v>0.39169718616478499</v>
      </c>
      <c r="S26" s="10" t="s">
        <v>152</v>
      </c>
    </row>
    <row r="27" spans="1:19" x14ac:dyDescent="0.2">
      <c r="A27" s="12" t="s">
        <v>189</v>
      </c>
      <c r="B27" s="9">
        <v>4.8198351432683501E-2</v>
      </c>
      <c r="C27" s="10" t="s">
        <v>152</v>
      </c>
      <c r="D27" s="9">
        <v>0.23957801023407499</v>
      </c>
      <c r="E27" s="10" t="s">
        <v>152</v>
      </c>
      <c r="F27" s="9">
        <v>0.443831267932361</v>
      </c>
      <c r="G27" s="10" t="s">
        <v>152</v>
      </c>
      <c r="H27" s="9">
        <v>0.23479223001542099</v>
      </c>
      <c r="I27" s="10" t="s">
        <v>152</v>
      </c>
      <c r="J27" s="9">
        <v>0.139666114104811</v>
      </c>
      <c r="K27" s="10" t="s">
        <v>152</v>
      </c>
      <c r="L27" s="9">
        <v>0.24285204358585499</v>
      </c>
      <c r="M27" s="10" t="s">
        <v>152</v>
      </c>
      <c r="N27" s="9">
        <v>0.388808207838027</v>
      </c>
      <c r="O27" s="10" t="s">
        <v>152</v>
      </c>
      <c r="P27" s="9">
        <v>0.27179337435255702</v>
      </c>
      <c r="Q27" s="10" t="s">
        <v>152</v>
      </c>
      <c r="R27" s="9">
        <v>0.269393956371692</v>
      </c>
      <c r="S27" s="10" t="s">
        <v>152</v>
      </c>
    </row>
    <row r="28" spans="1:19" x14ac:dyDescent="0.2">
      <c r="A28" s="12" t="s">
        <v>190</v>
      </c>
      <c r="B28" s="9">
        <v>6.9855904877065694E-2</v>
      </c>
      <c r="C28" s="10" t="s">
        <v>152</v>
      </c>
      <c r="D28" s="9">
        <v>0.162750100301778</v>
      </c>
      <c r="E28" s="10" t="s">
        <v>152</v>
      </c>
      <c r="F28" s="9">
        <v>0.57168796622911</v>
      </c>
      <c r="G28" s="10" t="s">
        <v>152</v>
      </c>
      <c r="H28" s="9">
        <v>0.27901277195719698</v>
      </c>
      <c r="I28" s="10" t="s">
        <v>152</v>
      </c>
      <c r="J28" s="9">
        <v>0.18010753593696499</v>
      </c>
      <c r="K28" s="10" t="s">
        <v>152</v>
      </c>
      <c r="L28" s="9">
        <v>0.31283209356810798</v>
      </c>
      <c r="M28" s="10" t="s">
        <v>152</v>
      </c>
      <c r="N28" s="9">
        <v>0.119287131353336</v>
      </c>
      <c r="O28" s="10" t="s">
        <v>152</v>
      </c>
      <c r="P28" s="9">
        <v>0.31010108839582701</v>
      </c>
      <c r="Q28" s="10" t="s">
        <v>152</v>
      </c>
      <c r="R28" s="9">
        <v>0.19733609992203899</v>
      </c>
      <c r="S28" s="10" t="s">
        <v>152</v>
      </c>
    </row>
    <row r="29" spans="1:19" x14ac:dyDescent="0.2">
      <c r="A29" s="12" t="s">
        <v>191</v>
      </c>
      <c r="B29" s="9">
        <v>6.8847750530990501E-2</v>
      </c>
      <c r="C29" s="10" t="s">
        <v>152</v>
      </c>
      <c r="D29" s="9">
        <v>0.14152552390630299</v>
      </c>
      <c r="E29" s="10" t="s">
        <v>210</v>
      </c>
      <c r="F29" s="9">
        <v>0.50694370259587695</v>
      </c>
      <c r="G29" s="10" t="s">
        <v>152</v>
      </c>
      <c r="H29" s="9">
        <v>0.25350734175920803</v>
      </c>
      <c r="I29" s="10" t="s">
        <v>152</v>
      </c>
      <c r="J29" s="9">
        <v>0.15703443747520601</v>
      </c>
      <c r="K29" s="10" t="s">
        <v>152</v>
      </c>
      <c r="L29" s="9">
        <v>0.273139508506616</v>
      </c>
      <c r="M29" s="10" t="s">
        <v>152</v>
      </c>
      <c r="N29" s="9">
        <v>0.18309540954820999</v>
      </c>
      <c r="O29" s="10" t="s">
        <v>152</v>
      </c>
      <c r="P29" s="9">
        <v>0.25140052164229398</v>
      </c>
      <c r="Q29" s="10" t="s">
        <v>152</v>
      </c>
      <c r="R29" s="9">
        <v>0.19210920620711699</v>
      </c>
      <c r="S29" s="10" t="s">
        <v>152</v>
      </c>
    </row>
    <row r="30" spans="1:19" x14ac:dyDescent="0.2">
      <c r="A30" s="12" t="s">
        <v>192</v>
      </c>
      <c r="B30" s="9">
        <v>8.5605338417540505E-2</v>
      </c>
      <c r="C30" s="10" t="s">
        <v>152</v>
      </c>
      <c r="D30" s="9">
        <v>0.185959388919683</v>
      </c>
      <c r="E30" s="10" t="s">
        <v>186</v>
      </c>
      <c r="F30" s="9">
        <v>0.537141516320784</v>
      </c>
      <c r="G30" s="10" t="s">
        <v>152</v>
      </c>
      <c r="H30" s="9">
        <v>0.26967718134273</v>
      </c>
      <c r="I30" s="10" t="s">
        <v>152</v>
      </c>
      <c r="J30" s="9">
        <v>0.18697930159627199</v>
      </c>
      <c r="K30" s="10" t="s">
        <v>152</v>
      </c>
      <c r="L30" s="9">
        <v>0.29258259928038399</v>
      </c>
      <c r="M30" s="10" t="s">
        <v>152</v>
      </c>
      <c r="N30" s="9">
        <v>0.27370224990932301</v>
      </c>
      <c r="O30" s="10" t="s">
        <v>152</v>
      </c>
      <c r="P30" s="9">
        <v>0.27400361864996498</v>
      </c>
      <c r="Q30" s="10" t="s">
        <v>152</v>
      </c>
      <c r="R30" s="9">
        <v>0.23699113980285599</v>
      </c>
      <c r="S30" s="10" t="s">
        <v>152</v>
      </c>
    </row>
    <row r="31" spans="1:19" x14ac:dyDescent="0.2">
      <c r="A31" s="12" t="s">
        <v>193</v>
      </c>
      <c r="B31" s="9">
        <v>8.6755737528283597E-2</v>
      </c>
      <c r="C31" s="10" t="s">
        <v>152</v>
      </c>
      <c r="D31" s="9">
        <v>0.15937282071925499</v>
      </c>
      <c r="E31" s="10" t="s">
        <v>194</v>
      </c>
      <c r="F31" s="9">
        <v>0.53152314879236695</v>
      </c>
      <c r="G31" s="10" t="s">
        <v>152</v>
      </c>
      <c r="H31" s="9">
        <v>0.23520828306005401</v>
      </c>
      <c r="I31" s="10" t="s">
        <v>152</v>
      </c>
      <c r="J31" s="9">
        <v>0.17945802995169099</v>
      </c>
      <c r="K31" s="10" t="s">
        <v>152</v>
      </c>
      <c r="L31" s="9">
        <v>0.28738990745534598</v>
      </c>
      <c r="M31" s="10" t="s">
        <v>152</v>
      </c>
      <c r="N31" s="9">
        <v>0.25760676222508799</v>
      </c>
      <c r="O31" s="10" t="s">
        <v>152</v>
      </c>
      <c r="P31" s="9">
        <v>0.27741252115779702</v>
      </c>
      <c r="Q31" s="10" t="s">
        <v>152</v>
      </c>
      <c r="R31" s="9">
        <v>0.21723592184503501</v>
      </c>
      <c r="S31" s="10" t="s">
        <v>152</v>
      </c>
    </row>
    <row r="32" spans="1:19" x14ac:dyDescent="0.2">
      <c r="A32" s="15" t="s">
        <v>195</v>
      </c>
      <c r="B32" s="13">
        <v>8.2046374384432894E-2</v>
      </c>
      <c r="C32" s="14" t="s">
        <v>152</v>
      </c>
      <c r="D32" s="13">
        <v>0.12968291793793399</v>
      </c>
      <c r="E32" s="14" t="s">
        <v>152</v>
      </c>
      <c r="F32" s="13">
        <v>0.51990927953098498</v>
      </c>
      <c r="G32" s="14" t="s">
        <v>152</v>
      </c>
      <c r="H32" s="13">
        <v>0.20740482502586499</v>
      </c>
      <c r="I32" s="14" t="s">
        <v>152</v>
      </c>
      <c r="J32" s="13">
        <v>0.16409010226680301</v>
      </c>
      <c r="K32" s="14" t="s">
        <v>152</v>
      </c>
      <c r="L32" s="13">
        <v>0.28710312899675799</v>
      </c>
      <c r="M32" s="14" t="s">
        <v>152</v>
      </c>
      <c r="N32" s="13">
        <v>0.242815474816715</v>
      </c>
      <c r="O32" s="14" t="s">
        <v>152</v>
      </c>
      <c r="P32" s="13">
        <v>0.26377115098660803</v>
      </c>
      <c r="Q32" s="14" t="s">
        <v>152</v>
      </c>
      <c r="R32" s="13">
        <v>0.19645044487018501</v>
      </c>
      <c r="S32" s="14" t="s">
        <v>152</v>
      </c>
    </row>
    <row r="34" spans="1:2" x14ac:dyDescent="0.2">
      <c r="A34" s="16" t="s">
        <v>196</v>
      </c>
      <c r="B34" s="16" t="s">
        <v>211</v>
      </c>
    </row>
    <row r="36" spans="1:2" x14ac:dyDescent="0.2">
      <c r="B36" s="16" t="s">
        <v>212</v>
      </c>
    </row>
    <row r="37" spans="1:2" x14ac:dyDescent="0.2">
      <c r="B37" s="16" t="s">
        <v>213</v>
      </c>
    </row>
    <row r="38" spans="1:2" x14ac:dyDescent="0.2">
      <c r="B38" s="16" t="s">
        <v>214</v>
      </c>
    </row>
    <row r="39" spans="1:2" x14ac:dyDescent="0.2">
      <c r="B39" s="16" t="s">
        <v>215</v>
      </c>
    </row>
    <row r="40" spans="1:2" x14ac:dyDescent="0.2">
      <c r="B40" s="16" t="s">
        <v>216</v>
      </c>
    </row>
    <row r="44" spans="1:2" x14ac:dyDescent="0.2">
      <c r="A44" s="17" t="str">
        <f>HYPERLINK("#'CASINO 8'!A2", "&lt;&lt;&lt; Previous table")</f>
        <v>&lt;&lt;&lt; Previous table</v>
      </c>
    </row>
    <row r="45" spans="1:2" x14ac:dyDescent="0.2">
      <c r="A45" s="17" t="str">
        <f>HYPERLINK("#'CASINO 10'!A2",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S6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HYPERLINK("#'INDEX'!B113", "Link to index")</f>
        <v>Link to index</v>
      </c>
    </row>
    <row r="2" spans="1:19" ht="15.75" customHeight="1" x14ac:dyDescent="0.2">
      <c r="A2" s="27" t="s">
        <v>470</v>
      </c>
      <c r="B2" s="28"/>
      <c r="C2" s="28"/>
      <c r="D2" s="28"/>
      <c r="E2" s="28"/>
      <c r="F2" s="28"/>
      <c r="G2" s="28"/>
      <c r="H2" s="28"/>
      <c r="I2" s="28"/>
      <c r="J2" s="28"/>
      <c r="K2" s="28"/>
      <c r="L2" s="28"/>
      <c r="M2" s="28"/>
      <c r="N2" s="28"/>
      <c r="O2" s="28"/>
      <c r="P2" s="28"/>
      <c r="Q2" s="28"/>
      <c r="R2" s="28"/>
      <c r="S2" s="28"/>
    </row>
    <row r="3" spans="1:19" ht="15.75" customHeight="1" x14ac:dyDescent="0.2">
      <c r="A3" s="27" t="s">
        <v>124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1262.6125140941199</v>
      </c>
      <c r="C7" s="10" t="s">
        <v>169</v>
      </c>
      <c r="D7" s="18">
        <v>979.00680195952805</v>
      </c>
      <c r="E7" s="10" t="s">
        <v>152</v>
      </c>
      <c r="F7" s="18">
        <v>3084.1263993405</v>
      </c>
      <c r="G7" s="10" t="s">
        <v>152</v>
      </c>
      <c r="H7" s="18">
        <v>673.62202344977595</v>
      </c>
      <c r="I7" s="10" t="s">
        <v>169</v>
      </c>
      <c r="J7" s="18">
        <v>654.07124447474905</v>
      </c>
      <c r="K7" s="10" t="s">
        <v>169</v>
      </c>
      <c r="L7" s="18">
        <v>620.72103219341102</v>
      </c>
      <c r="M7" s="10" t="s">
        <v>152</v>
      </c>
      <c r="N7" s="18">
        <v>875.905121280711</v>
      </c>
      <c r="O7" s="10" t="s">
        <v>152</v>
      </c>
      <c r="P7" s="18">
        <v>767.58620938967499</v>
      </c>
      <c r="Q7" s="10" t="s">
        <v>152</v>
      </c>
      <c r="R7" s="18">
        <v>867.10922302464803</v>
      </c>
      <c r="S7" s="10" t="s">
        <v>169</v>
      </c>
    </row>
    <row r="8" spans="1:19" x14ac:dyDescent="0.2">
      <c r="A8" s="12" t="s">
        <v>164</v>
      </c>
      <c r="B8" s="18">
        <v>1993.3077255666201</v>
      </c>
      <c r="C8" s="10" t="s">
        <v>169</v>
      </c>
      <c r="D8" s="18">
        <v>965.95927574753898</v>
      </c>
      <c r="E8" s="10" t="s">
        <v>169</v>
      </c>
      <c r="F8" s="18">
        <v>4409.4201339586698</v>
      </c>
      <c r="G8" s="10" t="s">
        <v>152</v>
      </c>
      <c r="H8" s="18">
        <v>596.458483563762</v>
      </c>
      <c r="I8" s="10" t="s">
        <v>169</v>
      </c>
      <c r="J8" s="18">
        <v>683.186743037415</v>
      </c>
      <c r="K8" s="10" t="s">
        <v>169</v>
      </c>
      <c r="L8" s="18">
        <v>659.43576263352395</v>
      </c>
      <c r="M8" s="10" t="s">
        <v>152</v>
      </c>
      <c r="N8" s="18">
        <v>931.27831475742801</v>
      </c>
      <c r="O8" s="10" t="s">
        <v>152</v>
      </c>
      <c r="P8" s="18">
        <v>766.71824330880997</v>
      </c>
      <c r="Q8" s="10" t="s">
        <v>152</v>
      </c>
      <c r="R8" s="18">
        <v>890.618127772413</v>
      </c>
      <c r="S8" s="10" t="s">
        <v>169</v>
      </c>
    </row>
    <row r="9" spans="1:19" x14ac:dyDescent="0.2">
      <c r="A9" s="12" t="s">
        <v>165</v>
      </c>
      <c r="B9" s="18">
        <v>2636.1983569545901</v>
      </c>
      <c r="C9" s="10" t="s">
        <v>169</v>
      </c>
      <c r="D9" s="18">
        <v>1009.9341424082101</v>
      </c>
      <c r="E9" s="10" t="s">
        <v>169</v>
      </c>
      <c r="F9" s="18">
        <v>8046.6978789813402</v>
      </c>
      <c r="G9" s="10" t="s">
        <v>152</v>
      </c>
      <c r="H9" s="18">
        <v>600.56269033156502</v>
      </c>
      <c r="I9" s="10" t="s">
        <v>169</v>
      </c>
      <c r="J9" s="18">
        <v>704.04824649788202</v>
      </c>
      <c r="K9" s="10" t="s">
        <v>169</v>
      </c>
      <c r="L9" s="18">
        <v>716.74056679659202</v>
      </c>
      <c r="M9" s="10" t="s">
        <v>169</v>
      </c>
      <c r="N9" s="18">
        <v>996.29258507407599</v>
      </c>
      <c r="O9" s="10" t="s">
        <v>152</v>
      </c>
      <c r="P9" s="18">
        <v>762.299697875481</v>
      </c>
      <c r="Q9" s="10" t="s">
        <v>152</v>
      </c>
      <c r="R9" s="18">
        <v>970.448113771512</v>
      </c>
      <c r="S9" s="10" t="s">
        <v>169</v>
      </c>
    </row>
    <row r="10" spans="1:19" x14ac:dyDescent="0.2">
      <c r="A10" s="12" t="s">
        <v>166</v>
      </c>
      <c r="B10" s="18">
        <v>3138.3293413052402</v>
      </c>
      <c r="C10" s="10" t="s">
        <v>169</v>
      </c>
      <c r="D10" s="18">
        <v>1058.9179974098799</v>
      </c>
      <c r="E10" s="10" t="s">
        <v>169</v>
      </c>
      <c r="F10" s="18">
        <v>10963.062738193699</v>
      </c>
      <c r="G10" s="10" t="s">
        <v>152</v>
      </c>
      <c r="H10" s="18">
        <v>620.94264756709401</v>
      </c>
      <c r="I10" s="10" t="s">
        <v>169</v>
      </c>
      <c r="J10" s="18">
        <v>684.68642263645597</v>
      </c>
      <c r="K10" s="10" t="s">
        <v>169</v>
      </c>
      <c r="L10" s="18">
        <v>785.54125302807199</v>
      </c>
      <c r="M10" s="10" t="s">
        <v>169</v>
      </c>
      <c r="N10" s="18">
        <v>1041.1551594170301</v>
      </c>
      <c r="O10" s="10" t="s">
        <v>152</v>
      </c>
      <c r="P10" s="18">
        <v>800.91639573935095</v>
      </c>
      <c r="Q10" s="10" t="s">
        <v>152</v>
      </c>
      <c r="R10" s="18">
        <v>1040.4883682182401</v>
      </c>
      <c r="S10" s="10" t="s">
        <v>169</v>
      </c>
    </row>
    <row r="11" spans="1:19" x14ac:dyDescent="0.2">
      <c r="A11" s="12" t="s">
        <v>170</v>
      </c>
      <c r="B11" s="18">
        <v>1789.2991240300601</v>
      </c>
      <c r="C11" s="10" t="s">
        <v>169</v>
      </c>
      <c r="D11" s="18">
        <v>1118.8565776141199</v>
      </c>
      <c r="E11" s="10" t="s">
        <v>152</v>
      </c>
      <c r="F11" s="18">
        <v>12983.5041380525</v>
      </c>
      <c r="G11" s="10" t="s">
        <v>152</v>
      </c>
      <c r="H11" s="18">
        <v>653.22225596204703</v>
      </c>
      <c r="I11" s="10" t="s">
        <v>169</v>
      </c>
      <c r="J11" s="18">
        <v>700.790952096208</v>
      </c>
      <c r="K11" s="10" t="s">
        <v>169</v>
      </c>
      <c r="L11" s="18">
        <v>806.47467446867404</v>
      </c>
      <c r="M11" s="10" t="s">
        <v>169</v>
      </c>
      <c r="N11" s="18">
        <v>1072.33130500525</v>
      </c>
      <c r="O11" s="10" t="s">
        <v>152</v>
      </c>
      <c r="P11" s="18">
        <v>844.26932025106498</v>
      </c>
      <c r="Q11" s="10" t="s">
        <v>152</v>
      </c>
      <c r="R11" s="18">
        <v>1075.1095547656801</v>
      </c>
      <c r="S11" s="10" t="s">
        <v>169</v>
      </c>
    </row>
    <row r="12" spans="1:19" x14ac:dyDescent="0.2">
      <c r="A12" s="12" t="s">
        <v>171</v>
      </c>
      <c r="B12" s="18">
        <v>1737.31143701512</v>
      </c>
      <c r="C12" s="10" t="s">
        <v>169</v>
      </c>
      <c r="D12" s="18">
        <v>1129.9769012407501</v>
      </c>
      <c r="E12" s="10" t="s">
        <v>152</v>
      </c>
      <c r="F12" s="18">
        <v>16051.1736111111</v>
      </c>
      <c r="G12" s="10" t="s">
        <v>152</v>
      </c>
      <c r="H12" s="18">
        <v>674.13065870281798</v>
      </c>
      <c r="I12" s="10" t="s">
        <v>169</v>
      </c>
      <c r="J12" s="18">
        <v>760.97638634959401</v>
      </c>
      <c r="K12" s="10" t="s">
        <v>169</v>
      </c>
      <c r="L12" s="18">
        <v>836.22590956864599</v>
      </c>
      <c r="M12" s="10" t="s">
        <v>169</v>
      </c>
      <c r="N12" s="18">
        <v>1101.9447158886701</v>
      </c>
      <c r="O12" s="10" t="s">
        <v>152</v>
      </c>
      <c r="P12" s="18">
        <v>925.12586501617704</v>
      </c>
      <c r="Q12" s="10" t="s">
        <v>152</v>
      </c>
      <c r="R12" s="18">
        <v>1130.6941322017799</v>
      </c>
      <c r="S12" s="10" t="s">
        <v>169</v>
      </c>
    </row>
    <row r="13" spans="1:19" x14ac:dyDescent="0.2">
      <c r="A13" s="12" t="s">
        <v>172</v>
      </c>
      <c r="B13" s="18">
        <v>1424.2969076024899</v>
      </c>
      <c r="C13" s="10" t="s">
        <v>169</v>
      </c>
      <c r="D13" s="18">
        <v>1104.23833214924</v>
      </c>
      <c r="E13" s="10" t="s">
        <v>152</v>
      </c>
      <c r="F13" s="18">
        <v>17955.381353336401</v>
      </c>
      <c r="G13" s="10" t="s">
        <v>152</v>
      </c>
      <c r="H13" s="18">
        <v>670.57696785039798</v>
      </c>
      <c r="I13" s="10" t="s">
        <v>169</v>
      </c>
      <c r="J13" s="18">
        <v>681.95930881759</v>
      </c>
      <c r="K13" s="10" t="s">
        <v>169</v>
      </c>
      <c r="L13" s="18">
        <v>878.33637335002595</v>
      </c>
      <c r="M13" s="10" t="s">
        <v>169</v>
      </c>
      <c r="N13" s="18">
        <v>1109.25979288399</v>
      </c>
      <c r="O13" s="10" t="s">
        <v>152</v>
      </c>
      <c r="P13" s="18">
        <v>977.24261232359004</v>
      </c>
      <c r="Q13" s="10" t="s">
        <v>152</v>
      </c>
      <c r="R13" s="18">
        <v>1136.17854725236</v>
      </c>
      <c r="S13" s="10" t="s">
        <v>169</v>
      </c>
    </row>
    <row r="14" spans="1:19" x14ac:dyDescent="0.2">
      <c r="A14" s="12" t="s">
        <v>173</v>
      </c>
      <c r="B14" s="18">
        <v>1070.2673144467601</v>
      </c>
      <c r="C14" s="10" t="s">
        <v>169</v>
      </c>
      <c r="D14" s="18">
        <v>1118.94490533109</v>
      </c>
      <c r="E14" s="10" t="s">
        <v>152</v>
      </c>
      <c r="F14" s="18">
        <v>25054.188633084901</v>
      </c>
      <c r="G14" s="10" t="s">
        <v>152</v>
      </c>
      <c r="H14" s="18">
        <v>702.74712787799899</v>
      </c>
      <c r="I14" s="10" t="s">
        <v>169</v>
      </c>
      <c r="J14" s="18">
        <v>709.96730175893595</v>
      </c>
      <c r="K14" s="10" t="s">
        <v>169</v>
      </c>
      <c r="L14" s="18">
        <v>1042.96221463201</v>
      </c>
      <c r="M14" s="10" t="s">
        <v>169</v>
      </c>
      <c r="N14" s="18">
        <v>1157.2381810376501</v>
      </c>
      <c r="O14" s="10" t="s">
        <v>152</v>
      </c>
      <c r="P14" s="18">
        <v>1055.3305265172501</v>
      </c>
      <c r="Q14" s="10" t="s">
        <v>152</v>
      </c>
      <c r="R14" s="18">
        <v>1235.3850521551301</v>
      </c>
      <c r="S14" s="10" t="s">
        <v>169</v>
      </c>
    </row>
    <row r="15" spans="1:19" x14ac:dyDescent="0.2">
      <c r="A15" s="12" t="s">
        <v>174</v>
      </c>
      <c r="B15" s="18">
        <v>1134.83896682778</v>
      </c>
      <c r="C15" s="10" t="s">
        <v>169</v>
      </c>
      <c r="D15" s="18">
        <v>1065.02349302328</v>
      </c>
      <c r="E15" s="10" t="s">
        <v>152</v>
      </c>
      <c r="F15" s="18">
        <v>27547.673725742799</v>
      </c>
      <c r="G15" s="10" t="s">
        <v>152</v>
      </c>
      <c r="H15" s="18">
        <v>691.53357783967704</v>
      </c>
      <c r="I15" s="10" t="s">
        <v>169</v>
      </c>
      <c r="J15" s="18">
        <v>668.52464345211501</v>
      </c>
      <c r="K15" s="10" t="s">
        <v>169</v>
      </c>
      <c r="L15" s="18">
        <v>1324.81999046639</v>
      </c>
      <c r="M15" s="10" t="s">
        <v>169</v>
      </c>
      <c r="N15" s="18">
        <v>1105.61285764133</v>
      </c>
      <c r="O15" s="10" t="s">
        <v>169</v>
      </c>
      <c r="P15" s="18">
        <v>1047.72371016896</v>
      </c>
      <c r="Q15" s="10" t="s">
        <v>152</v>
      </c>
      <c r="R15" s="18">
        <v>1232.4929970374101</v>
      </c>
      <c r="S15" s="10" t="s">
        <v>169</v>
      </c>
    </row>
    <row r="16" spans="1:19" x14ac:dyDescent="0.2">
      <c r="A16" s="12" t="s">
        <v>176</v>
      </c>
      <c r="B16" s="18">
        <v>999.01357164073499</v>
      </c>
      <c r="C16" s="10" t="s">
        <v>169</v>
      </c>
      <c r="D16" s="18">
        <v>1114.5658814589201</v>
      </c>
      <c r="E16" s="10" t="s">
        <v>152</v>
      </c>
      <c r="F16" s="18">
        <v>30166.978568897201</v>
      </c>
      <c r="G16" s="10" t="s">
        <v>152</v>
      </c>
      <c r="H16" s="18">
        <v>728.52304021640396</v>
      </c>
      <c r="I16" s="10" t="s">
        <v>169</v>
      </c>
      <c r="J16" s="18">
        <v>698.07405413287597</v>
      </c>
      <c r="K16" s="10" t="s">
        <v>169</v>
      </c>
      <c r="L16" s="18">
        <v>1956.3222222511599</v>
      </c>
      <c r="M16" s="10" t="s">
        <v>169</v>
      </c>
      <c r="N16" s="18">
        <v>1193.89112773483</v>
      </c>
      <c r="O16" s="10" t="s">
        <v>152</v>
      </c>
      <c r="P16" s="18">
        <v>1064.1830945450599</v>
      </c>
      <c r="Q16" s="10" t="s">
        <v>152</v>
      </c>
      <c r="R16" s="18">
        <v>1322.9784493960101</v>
      </c>
      <c r="S16" s="10" t="s">
        <v>169</v>
      </c>
    </row>
    <row r="17" spans="1:19" x14ac:dyDescent="0.2">
      <c r="A17" s="12" t="s">
        <v>177</v>
      </c>
      <c r="B17" s="18">
        <v>1001.22163641876</v>
      </c>
      <c r="C17" s="10" t="s">
        <v>169</v>
      </c>
      <c r="D17" s="18">
        <v>1119.68619619009</v>
      </c>
      <c r="E17" s="10" t="s">
        <v>152</v>
      </c>
      <c r="F17" s="18">
        <v>32366.7988101464</v>
      </c>
      <c r="G17" s="10" t="s">
        <v>152</v>
      </c>
      <c r="H17" s="18">
        <v>714.10865929238196</v>
      </c>
      <c r="I17" s="10" t="s">
        <v>169</v>
      </c>
      <c r="J17" s="18">
        <v>693.83913510046398</v>
      </c>
      <c r="K17" s="10" t="s">
        <v>169</v>
      </c>
      <c r="L17" s="18">
        <v>1954.0925216604701</v>
      </c>
      <c r="M17" s="10" t="s">
        <v>169</v>
      </c>
      <c r="N17" s="18">
        <v>1183.28408347597</v>
      </c>
      <c r="O17" s="10" t="s">
        <v>152</v>
      </c>
      <c r="P17" s="18">
        <v>988.36898226144399</v>
      </c>
      <c r="Q17" s="10" t="s">
        <v>152</v>
      </c>
      <c r="R17" s="18">
        <v>1334.5736297472699</v>
      </c>
      <c r="S17" s="10" t="s">
        <v>169</v>
      </c>
    </row>
    <row r="18" spans="1:19" x14ac:dyDescent="0.2">
      <c r="A18" s="12" t="s">
        <v>178</v>
      </c>
      <c r="B18" s="18">
        <v>1028.3847741142399</v>
      </c>
      <c r="C18" s="10" t="s">
        <v>169</v>
      </c>
      <c r="D18" s="18">
        <v>1109.1111358266601</v>
      </c>
      <c r="E18" s="10" t="s">
        <v>152</v>
      </c>
      <c r="F18" s="18">
        <v>33788.367471420999</v>
      </c>
      <c r="G18" s="10" t="s">
        <v>152</v>
      </c>
      <c r="H18" s="18">
        <v>707.39953981501299</v>
      </c>
      <c r="I18" s="10" t="s">
        <v>169</v>
      </c>
      <c r="J18" s="18">
        <v>707.90879029099801</v>
      </c>
      <c r="K18" s="10" t="s">
        <v>169</v>
      </c>
      <c r="L18" s="18">
        <v>2452.7792294986298</v>
      </c>
      <c r="M18" s="10" t="s">
        <v>169</v>
      </c>
      <c r="N18" s="18">
        <v>1168.0576502775</v>
      </c>
      <c r="O18" s="10" t="s">
        <v>169</v>
      </c>
      <c r="P18" s="18">
        <v>1050.4896626157699</v>
      </c>
      <c r="Q18" s="10" t="s">
        <v>152</v>
      </c>
      <c r="R18" s="18">
        <v>1358.87246396193</v>
      </c>
      <c r="S18" s="10" t="s">
        <v>169</v>
      </c>
    </row>
    <row r="19" spans="1:19" x14ac:dyDescent="0.2">
      <c r="A19" s="12" t="s">
        <v>179</v>
      </c>
      <c r="B19" s="18">
        <v>621.24669616402502</v>
      </c>
      <c r="C19" s="10" t="s">
        <v>169</v>
      </c>
      <c r="D19" s="18">
        <v>1175.1450729190601</v>
      </c>
      <c r="E19" s="10" t="s">
        <v>152</v>
      </c>
      <c r="F19" s="18">
        <v>34282.744504740302</v>
      </c>
      <c r="G19" s="10" t="s">
        <v>152</v>
      </c>
      <c r="H19" s="18">
        <v>699.40482590867202</v>
      </c>
      <c r="I19" s="10" t="s">
        <v>169</v>
      </c>
      <c r="J19" s="18">
        <v>670.57206964326099</v>
      </c>
      <c r="K19" s="10" t="s">
        <v>169</v>
      </c>
      <c r="L19" s="18">
        <v>2376.3471298299501</v>
      </c>
      <c r="M19" s="10" t="s">
        <v>169</v>
      </c>
      <c r="N19" s="18">
        <v>1159.4602872354001</v>
      </c>
      <c r="O19" s="10" t="s">
        <v>169</v>
      </c>
      <c r="P19" s="18">
        <v>1126.89729735024</v>
      </c>
      <c r="Q19" s="10" t="s">
        <v>152</v>
      </c>
      <c r="R19" s="18">
        <v>1378.08238407984</v>
      </c>
      <c r="S19" s="10" t="s">
        <v>169</v>
      </c>
    </row>
    <row r="20" spans="1:19" x14ac:dyDescent="0.2">
      <c r="A20" s="12" t="s">
        <v>180</v>
      </c>
      <c r="B20" s="18">
        <v>582.66972919554598</v>
      </c>
      <c r="C20" s="10" t="s">
        <v>169</v>
      </c>
      <c r="D20" s="18">
        <v>1130.7826046313101</v>
      </c>
      <c r="E20" s="10" t="s">
        <v>169</v>
      </c>
      <c r="F20" s="18">
        <v>41405.584132903103</v>
      </c>
      <c r="G20" s="10" t="s">
        <v>152</v>
      </c>
      <c r="H20" s="18">
        <v>669.34464120156701</v>
      </c>
      <c r="I20" s="10" t="s">
        <v>169</v>
      </c>
      <c r="J20" s="18">
        <v>581.78924616002598</v>
      </c>
      <c r="K20" s="10" t="s">
        <v>169</v>
      </c>
      <c r="L20" s="18">
        <v>569.22720755130297</v>
      </c>
      <c r="M20" s="10" t="s">
        <v>169</v>
      </c>
      <c r="N20" s="18">
        <v>1030.38811018721</v>
      </c>
      <c r="O20" s="10" t="s">
        <v>169</v>
      </c>
      <c r="P20" s="18">
        <v>1138.7172339342301</v>
      </c>
      <c r="Q20" s="10" t="s">
        <v>152</v>
      </c>
      <c r="R20" s="18">
        <v>1352.85810806523</v>
      </c>
      <c r="S20" s="10" t="s">
        <v>169</v>
      </c>
    </row>
    <row r="21" spans="1:19" x14ac:dyDescent="0.2">
      <c r="A21" s="12" t="s">
        <v>181</v>
      </c>
      <c r="B21" s="18">
        <v>578.19291040312601</v>
      </c>
      <c r="C21" s="10" t="s">
        <v>169</v>
      </c>
      <c r="D21" s="18">
        <v>1227.27136620956</v>
      </c>
      <c r="E21" s="10" t="s">
        <v>152</v>
      </c>
      <c r="F21" s="18">
        <v>47986.696186859197</v>
      </c>
      <c r="G21" s="10" t="s">
        <v>152</v>
      </c>
      <c r="H21" s="18">
        <v>646.31159978686503</v>
      </c>
      <c r="I21" s="10" t="s">
        <v>169</v>
      </c>
      <c r="J21" s="18">
        <v>547.72251736340604</v>
      </c>
      <c r="K21" s="10" t="s">
        <v>169</v>
      </c>
      <c r="L21" s="18">
        <v>832.12966536192698</v>
      </c>
      <c r="M21" s="10" t="s">
        <v>169</v>
      </c>
      <c r="N21" s="18">
        <v>987.078900541076</v>
      </c>
      <c r="O21" s="10" t="s">
        <v>169</v>
      </c>
      <c r="P21" s="18">
        <v>1158.1372596824699</v>
      </c>
      <c r="Q21" s="10" t="s">
        <v>152</v>
      </c>
      <c r="R21" s="18">
        <v>1440.55737660623</v>
      </c>
      <c r="S21" s="10" t="s">
        <v>169</v>
      </c>
    </row>
    <row r="22" spans="1:19" x14ac:dyDescent="0.2">
      <c r="A22" s="12" t="s">
        <v>182</v>
      </c>
      <c r="B22" s="18">
        <v>551.62572088791103</v>
      </c>
      <c r="C22" s="10" t="s">
        <v>169</v>
      </c>
      <c r="D22" s="18">
        <v>1244.12708123994</v>
      </c>
      <c r="E22" s="10" t="s">
        <v>152</v>
      </c>
      <c r="F22" s="18">
        <v>53663.377619621198</v>
      </c>
      <c r="G22" s="10" t="s">
        <v>152</v>
      </c>
      <c r="H22" s="18">
        <v>612.60369235544397</v>
      </c>
      <c r="I22" s="10" t="s">
        <v>169</v>
      </c>
      <c r="J22" s="18">
        <v>557.44789314617901</v>
      </c>
      <c r="K22" s="10" t="s">
        <v>169</v>
      </c>
      <c r="L22" s="18">
        <v>950.11611912925605</v>
      </c>
      <c r="M22" s="10" t="s">
        <v>169</v>
      </c>
      <c r="N22" s="18">
        <v>1002.2621063966</v>
      </c>
      <c r="O22" s="10" t="s">
        <v>169</v>
      </c>
      <c r="P22" s="18">
        <v>1119.1539700836199</v>
      </c>
      <c r="Q22" s="10" t="s">
        <v>152</v>
      </c>
      <c r="R22" s="18">
        <v>1495.3791028323899</v>
      </c>
      <c r="S22" s="10" t="s">
        <v>169</v>
      </c>
    </row>
    <row r="23" spans="1:19" x14ac:dyDescent="0.2">
      <c r="A23" s="12" t="s">
        <v>184</v>
      </c>
      <c r="B23" s="18">
        <v>466.76754406418002</v>
      </c>
      <c r="C23" s="10" t="s">
        <v>169</v>
      </c>
      <c r="D23" s="18">
        <v>1267.73719922741</v>
      </c>
      <c r="E23" s="10" t="s">
        <v>169</v>
      </c>
      <c r="F23" s="18">
        <v>70264.073620908195</v>
      </c>
      <c r="G23" s="10" t="s">
        <v>152</v>
      </c>
      <c r="H23" s="18">
        <v>640.54880633779101</v>
      </c>
      <c r="I23" s="10" t="s">
        <v>169</v>
      </c>
      <c r="J23" s="18">
        <v>560.82970780629603</v>
      </c>
      <c r="K23" s="10" t="s">
        <v>169</v>
      </c>
      <c r="L23" s="18">
        <v>1112.1282938204899</v>
      </c>
      <c r="M23" s="10" t="s">
        <v>169</v>
      </c>
      <c r="N23" s="18">
        <v>973.26470643834</v>
      </c>
      <c r="O23" s="10" t="s">
        <v>169</v>
      </c>
      <c r="P23" s="18">
        <v>1094.6007697202899</v>
      </c>
      <c r="Q23" s="10" t="s">
        <v>152</v>
      </c>
      <c r="R23" s="18">
        <v>1659.54826578798</v>
      </c>
      <c r="S23" s="10" t="s">
        <v>169</v>
      </c>
    </row>
    <row r="24" spans="1:19" x14ac:dyDescent="0.2">
      <c r="A24" s="12" t="s">
        <v>185</v>
      </c>
      <c r="B24" s="18">
        <v>510.71838132491303</v>
      </c>
      <c r="C24" s="10" t="s">
        <v>169</v>
      </c>
      <c r="D24" s="18">
        <v>1238.34813625477</v>
      </c>
      <c r="E24" s="10" t="s">
        <v>169</v>
      </c>
      <c r="F24" s="18">
        <v>88233.411206176097</v>
      </c>
      <c r="G24" s="10" t="s">
        <v>152</v>
      </c>
      <c r="H24" s="18">
        <v>584.95753564309405</v>
      </c>
      <c r="I24" s="10" t="s">
        <v>169</v>
      </c>
      <c r="J24" s="18">
        <v>534.16040911632797</v>
      </c>
      <c r="K24" s="10" t="s">
        <v>169</v>
      </c>
      <c r="L24" s="18">
        <v>1062.25997008941</v>
      </c>
      <c r="M24" s="10" t="s">
        <v>169</v>
      </c>
      <c r="N24" s="18">
        <v>969.42469369696198</v>
      </c>
      <c r="O24" s="10" t="s">
        <v>169</v>
      </c>
      <c r="P24" s="18">
        <v>1031.3892009384899</v>
      </c>
      <c r="Q24" s="10" t="s">
        <v>152</v>
      </c>
      <c r="R24" s="18">
        <v>1796.0502751254601</v>
      </c>
      <c r="S24" s="10" t="s">
        <v>169</v>
      </c>
    </row>
    <row r="25" spans="1:19" x14ac:dyDescent="0.2">
      <c r="A25" s="12" t="s">
        <v>187</v>
      </c>
      <c r="B25" s="18">
        <v>538.22346873930701</v>
      </c>
      <c r="C25" s="10" t="s">
        <v>169</v>
      </c>
      <c r="D25" s="18">
        <v>1246.6127038571101</v>
      </c>
      <c r="E25" s="10" t="s">
        <v>169</v>
      </c>
      <c r="F25" s="18">
        <v>135130.71267735501</v>
      </c>
      <c r="G25" s="10" t="s">
        <v>168</v>
      </c>
      <c r="H25" s="18">
        <v>573.30877519339595</v>
      </c>
      <c r="I25" s="10" t="s">
        <v>169</v>
      </c>
      <c r="J25" s="18">
        <v>517.39306219678497</v>
      </c>
      <c r="K25" s="10" t="s">
        <v>169</v>
      </c>
      <c r="L25" s="18">
        <v>1070.16584860271</v>
      </c>
      <c r="M25" s="10" t="s">
        <v>169</v>
      </c>
      <c r="N25" s="18">
        <v>974.75176356127804</v>
      </c>
      <c r="O25" s="10" t="s">
        <v>169</v>
      </c>
      <c r="P25" s="18">
        <v>1038.5029763547</v>
      </c>
      <c r="Q25" s="10" t="s">
        <v>152</v>
      </c>
      <c r="R25" s="18">
        <v>2235.1449807087702</v>
      </c>
      <c r="S25" s="10" t="s">
        <v>169</v>
      </c>
    </row>
    <row r="26" spans="1:19" x14ac:dyDescent="0.2">
      <c r="A26" s="12" t="s">
        <v>188</v>
      </c>
      <c r="B26" s="18">
        <v>572.83469841638498</v>
      </c>
      <c r="C26" s="10" t="s">
        <v>169</v>
      </c>
      <c r="D26" s="18">
        <v>1297.98332550025</v>
      </c>
      <c r="E26" s="10" t="s">
        <v>169</v>
      </c>
      <c r="F26" s="18">
        <v>151746.84959459901</v>
      </c>
      <c r="G26" s="10" t="s">
        <v>152</v>
      </c>
      <c r="H26" s="18">
        <v>518.69018493822102</v>
      </c>
      <c r="I26" s="10" t="s">
        <v>169</v>
      </c>
      <c r="J26" s="18">
        <v>475.36633334749803</v>
      </c>
      <c r="K26" s="10" t="s">
        <v>169</v>
      </c>
      <c r="L26" s="18">
        <v>835.46325874932302</v>
      </c>
      <c r="M26" s="10" t="s">
        <v>169</v>
      </c>
      <c r="N26" s="18">
        <v>962.93814313210601</v>
      </c>
      <c r="O26" s="10" t="s">
        <v>441</v>
      </c>
      <c r="P26" s="18">
        <v>991.35583383420396</v>
      </c>
      <c r="Q26" s="10" t="s">
        <v>152</v>
      </c>
      <c r="R26" s="18">
        <v>2359.7649148621399</v>
      </c>
      <c r="S26" s="10" t="s">
        <v>169</v>
      </c>
    </row>
    <row r="27" spans="1:19" x14ac:dyDescent="0.2">
      <c r="A27" s="12" t="s">
        <v>189</v>
      </c>
      <c r="B27" s="18">
        <v>1692.42960690372</v>
      </c>
      <c r="C27" s="10" t="s">
        <v>152</v>
      </c>
      <c r="D27" s="18">
        <v>1171.95200466763</v>
      </c>
      <c r="E27" s="10" t="s">
        <v>442</v>
      </c>
      <c r="F27" s="18">
        <v>3195.72426411877</v>
      </c>
      <c r="G27" s="10" t="s">
        <v>443</v>
      </c>
      <c r="H27" s="18">
        <v>1481.0827185108801</v>
      </c>
      <c r="I27" s="10" t="s">
        <v>225</v>
      </c>
      <c r="J27" s="18">
        <v>370.36461200805502</v>
      </c>
      <c r="K27" s="10" t="s">
        <v>210</v>
      </c>
      <c r="L27" s="18">
        <v>558.01470780963496</v>
      </c>
      <c r="M27" s="10" t="s">
        <v>152</v>
      </c>
      <c r="N27" s="18">
        <v>808.81976916392898</v>
      </c>
      <c r="O27" s="10" t="s">
        <v>226</v>
      </c>
      <c r="P27" s="18">
        <v>1687.03278582085</v>
      </c>
      <c r="Q27" s="10" t="s">
        <v>152</v>
      </c>
      <c r="R27" s="18">
        <v>1150.0159967751799</v>
      </c>
      <c r="S27" s="10" t="s">
        <v>169</v>
      </c>
    </row>
    <row r="28" spans="1:19" x14ac:dyDescent="0.2">
      <c r="A28" s="12" t="s">
        <v>190</v>
      </c>
      <c r="B28" s="18">
        <v>2079.42057301865</v>
      </c>
      <c r="C28" s="10" t="s">
        <v>152</v>
      </c>
      <c r="D28" s="18">
        <v>1147.2716089437299</v>
      </c>
      <c r="E28" s="10" t="s">
        <v>444</v>
      </c>
      <c r="F28" s="18">
        <v>4825.1959276432399</v>
      </c>
      <c r="G28" s="10" t="s">
        <v>224</v>
      </c>
      <c r="H28" s="18">
        <v>1946.03787473542</v>
      </c>
      <c r="I28" s="10" t="s">
        <v>152</v>
      </c>
      <c r="J28" s="18">
        <v>448.22705787517901</v>
      </c>
      <c r="K28" s="10" t="s">
        <v>152</v>
      </c>
      <c r="L28" s="18">
        <v>584.01663821811201</v>
      </c>
      <c r="M28" s="10" t="s">
        <v>261</v>
      </c>
      <c r="N28" s="18">
        <v>853.20872526824905</v>
      </c>
      <c r="O28" s="10" t="s">
        <v>262</v>
      </c>
      <c r="P28" s="18">
        <v>2296.5247911339302</v>
      </c>
      <c r="Q28" s="10" t="s">
        <v>227</v>
      </c>
      <c r="R28" s="18">
        <v>1340.18040860261</v>
      </c>
      <c r="S28" s="10" t="s">
        <v>169</v>
      </c>
    </row>
    <row r="29" spans="1:19" x14ac:dyDescent="0.2">
      <c r="A29" s="12" t="s">
        <v>191</v>
      </c>
      <c r="B29" s="18">
        <v>2381.5869828920399</v>
      </c>
      <c r="C29" s="10" t="s">
        <v>152</v>
      </c>
      <c r="D29" s="18">
        <v>3383.7879174181599</v>
      </c>
      <c r="E29" s="10" t="s">
        <v>445</v>
      </c>
      <c r="F29" s="18">
        <v>4689.62357182297</v>
      </c>
      <c r="G29" s="10" t="s">
        <v>224</v>
      </c>
      <c r="H29" s="18">
        <v>2086.77243937296</v>
      </c>
      <c r="I29" s="10" t="s">
        <v>152</v>
      </c>
      <c r="J29" s="18">
        <v>395.89616359533801</v>
      </c>
      <c r="K29" s="10" t="s">
        <v>152</v>
      </c>
      <c r="L29" s="18">
        <v>483.45731506897499</v>
      </c>
      <c r="M29" s="10" t="s">
        <v>152</v>
      </c>
      <c r="N29" s="18">
        <v>0</v>
      </c>
      <c r="O29" s="10" t="s">
        <v>446</v>
      </c>
      <c r="P29" s="18">
        <v>2428.2144800317401</v>
      </c>
      <c r="Q29" s="10" t="s">
        <v>447</v>
      </c>
      <c r="R29" s="18">
        <v>1870.04672899049</v>
      </c>
      <c r="S29" s="10" t="s">
        <v>424</v>
      </c>
    </row>
    <row r="30" spans="1:19" x14ac:dyDescent="0.2">
      <c r="A30" s="12" t="s">
        <v>192</v>
      </c>
      <c r="B30" s="18">
        <v>2213.4026971911198</v>
      </c>
      <c r="C30" s="10" t="s">
        <v>152</v>
      </c>
      <c r="D30" s="18">
        <v>3153.89007280533</v>
      </c>
      <c r="E30" s="10" t="s">
        <v>448</v>
      </c>
      <c r="F30" s="18">
        <v>3956.1766829387302</v>
      </c>
      <c r="G30" s="10" t="s">
        <v>224</v>
      </c>
      <c r="H30" s="18">
        <v>2249.83000221981</v>
      </c>
      <c r="I30" s="10" t="s">
        <v>152</v>
      </c>
      <c r="J30" s="18">
        <v>387.63810135353901</v>
      </c>
      <c r="K30" s="10" t="s">
        <v>152</v>
      </c>
      <c r="L30" s="18">
        <v>435.285064860646</v>
      </c>
      <c r="M30" s="10" t="s">
        <v>152</v>
      </c>
      <c r="N30" s="18">
        <v>0</v>
      </c>
      <c r="O30" s="10" t="s">
        <v>446</v>
      </c>
      <c r="P30" s="18">
        <v>2570.4137017303701</v>
      </c>
      <c r="Q30" s="10" t="s">
        <v>447</v>
      </c>
      <c r="R30" s="18">
        <v>1834.8070843252201</v>
      </c>
      <c r="S30" s="10" t="s">
        <v>424</v>
      </c>
    </row>
    <row r="31" spans="1:19" x14ac:dyDescent="0.2">
      <c r="A31" s="12" t="s">
        <v>193</v>
      </c>
      <c r="B31" s="18">
        <v>1894.9746958242499</v>
      </c>
      <c r="C31" s="10" t="s">
        <v>152</v>
      </c>
      <c r="D31" s="18">
        <v>2778.52980936616</v>
      </c>
      <c r="E31" s="10" t="s">
        <v>445</v>
      </c>
      <c r="F31" s="18">
        <v>3060.7736649404001</v>
      </c>
      <c r="G31" s="10" t="s">
        <v>152</v>
      </c>
      <c r="H31" s="18">
        <v>2131.2288207534898</v>
      </c>
      <c r="I31" s="10" t="s">
        <v>152</v>
      </c>
      <c r="J31" s="18">
        <v>368.50981793270103</v>
      </c>
      <c r="K31" s="10" t="s">
        <v>152</v>
      </c>
      <c r="L31" s="18">
        <v>445.81074088729099</v>
      </c>
      <c r="M31" s="10" t="s">
        <v>449</v>
      </c>
      <c r="N31" s="18">
        <v>0</v>
      </c>
      <c r="O31" s="10" t="s">
        <v>446</v>
      </c>
      <c r="P31" s="18">
        <v>2155.3742423354402</v>
      </c>
      <c r="Q31" s="10" t="s">
        <v>447</v>
      </c>
      <c r="R31" s="18">
        <v>1633.28501085471</v>
      </c>
      <c r="S31" s="10" t="s">
        <v>424</v>
      </c>
    </row>
    <row r="32" spans="1:19" x14ac:dyDescent="0.2">
      <c r="A32" s="15" t="s">
        <v>195</v>
      </c>
      <c r="B32" s="19">
        <v>1769.0390546052399</v>
      </c>
      <c r="C32" s="14" t="s">
        <v>152</v>
      </c>
      <c r="D32" s="19">
        <v>2800.84737902403</v>
      </c>
      <c r="E32" s="14" t="s">
        <v>450</v>
      </c>
      <c r="F32" s="19">
        <v>2053.2242906090401</v>
      </c>
      <c r="G32" s="14" t="s">
        <v>152</v>
      </c>
      <c r="H32" s="19">
        <v>1993.13143925892</v>
      </c>
      <c r="I32" s="14" t="s">
        <v>152</v>
      </c>
      <c r="J32" s="19">
        <v>379.03943978331199</v>
      </c>
      <c r="K32" s="14" t="s">
        <v>152</v>
      </c>
      <c r="L32" s="19">
        <v>430.477987843346</v>
      </c>
      <c r="M32" s="14" t="s">
        <v>152</v>
      </c>
      <c r="N32" s="19">
        <v>0</v>
      </c>
      <c r="O32" s="14" t="s">
        <v>446</v>
      </c>
      <c r="P32" s="19">
        <v>2210.3947073726999</v>
      </c>
      <c r="Q32" s="14" t="s">
        <v>263</v>
      </c>
      <c r="R32" s="19">
        <v>1606.84713105629</v>
      </c>
      <c r="S32" s="14" t="s">
        <v>169</v>
      </c>
    </row>
    <row r="34" spans="1:2" x14ac:dyDescent="0.2">
      <c r="A34" s="16" t="s">
        <v>196</v>
      </c>
      <c r="B34" s="16" t="s">
        <v>197</v>
      </c>
    </row>
    <row r="36" spans="1:2" x14ac:dyDescent="0.2">
      <c r="B36" s="16" t="s">
        <v>451</v>
      </c>
    </row>
    <row r="37" spans="1:2" x14ac:dyDescent="0.2">
      <c r="B37" s="16" t="s">
        <v>452</v>
      </c>
    </row>
    <row r="38" spans="1:2" x14ac:dyDescent="0.2">
      <c r="B38" s="16" t="s">
        <v>453</v>
      </c>
    </row>
    <row r="39" spans="1:2" x14ac:dyDescent="0.2">
      <c r="B39" s="16" t="s">
        <v>454</v>
      </c>
    </row>
    <row r="40" spans="1:2" x14ac:dyDescent="0.2">
      <c r="B40" s="16" t="s">
        <v>455</v>
      </c>
    </row>
    <row r="41" spans="1:2" x14ac:dyDescent="0.2">
      <c r="B41" s="16" t="s">
        <v>456</v>
      </c>
    </row>
    <row r="42" spans="1:2" x14ac:dyDescent="0.2">
      <c r="B42" s="16" t="s">
        <v>457</v>
      </c>
    </row>
    <row r="43" spans="1:2" x14ac:dyDescent="0.2">
      <c r="B43" s="16" t="s">
        <v>458</v>
      </c>
    </row>
    <row r="44" spans="1:2" x14ac:dyDescent="0.2">
      <c r="B44" s="16" t="s">
        <v>459</v>
      </c>
    </row>
    <row r="45" spans="1:2" x14ac:dyDescent="0.2">
      <c r="B45" s="16" t="s">
        <v>460</v>
      </c>
    </row>
    <row r="46" spans="1:2" x14ac:dyDescent="0.2">
      <c r="B46" s="16" t="s">
        <v>461</v>
      </c>
    </row>
    <row r="47" spans="1:2" x14ac:dyDescent="0.2">
      <c r="B47" s="16" t="s">
        <v>462</v>
      </c>
    </row>
    <row r="48" spans="1:2" x14ac:dyDescent="0.2">
      <c r="B48" s="16" t="s">
        <v>463</v>
      </c>
    </row>
    <row r="49" spans="1:2" x14ac:dyDescent="0.2">
      <c r="B49" s="16" t="s">
        <v>464</v>
      </c>
    </row>
    <row r="50" spans="1:2" x14ac:dyDescent="0.2">
      <c r="B50" s="16" t="s">
        <v>465</v>
      </c>
    </row>
    <row r="51" spans="1:2" x14ac:dyDescent="0.2">
      <c r="B51" s="16" t="s">
        <v>466</v>
      </c>
    </row>
    <row r="52" spans="1:2" x14ac:dyDescent="0.2">
      <c r="B52" s="16" t="s">
        <v>467</v>
      </c>
    </row>
    <row r="53" spans="1:2" x14ac:dyDescent="0.2">
      <c r="B53" s="16" t="s">
        <v>468</v>
      </c>
    </row>
    <row r="55" spans="1:2" x14ac:dyDescent="0.2">
      <c r="B55" s="16" t="s">
        <v>203</v>
      </c>
    </row>
    <row r="56" spans="1:2" x14ac:dyDescent="0.2">
      <c r="B56" s="16" t="s">
        <v>325</v>
      </c>
    </row>
    <row r="59" spans="1:2" x14ac:dyDescent="0.2">
      <c r="A59" s="17" t="str">
        <f>HYPERLINK("#'WAGERING 2'!A2", "&lt;&lt;&lt; Previous table")</f>
        <v>&lt;&lt;&lt; Previous table</v>
      </c>
    </row>
    <row r="60" spans="1:2" x14ac:dyDescent="0.2">
      <c r="A60" s="17" t="str">
        <f>HYPERLINK("#'WAGERING 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S6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HYPERLINK("#'INDEX'!B114", "Link to index")</f>
        <v>Link to index</v>
      </c>
    </row>
    <row r="2" spans="1:19" ht="15.75" customHeight="1" x14ac:dyDescent="0.2">
      <c r="A2" s="27" t="s">
        <v>471</v>
      </c>
      <c r="B2" s="28"/>
      <c r="C2" s="28"/>
      <c r="D2" s="28"/>
      <c r="E2" s="28"/>
      <c r="F2" s="28"/>
      <c r="G2" s="28"/>
      <c r="H2" s="28"/>
      <c r="I2" s="28"/>
      <c r="J2" s="28"/>
      <c r="K2" s="28"/>
      <c r="L2" s="28"/>
      <c r="M2" s="28"/>
      <c r="N2" s="28"/>
      <c r="O2" s="28"/>
      <c r="P2" s="28"/>
      <c r="Q2" s="28"/>
      <c r="R2" s="28"/>
      <c r="S2" s="28"/>
    </row>
    <row r="3" spans="1:19" ht="15.75" customHeight="1" x14ac:dyDescent="0.2">
      <c r="A3" s="27" t="s">
        <v>125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2551.42030856364</v>
      </c>
      <c r="C7" s="10" t="s">
        <v>169</v>
      </c>
      <c r="D7" s="18">
        <v>1978.3249483580501</v>
      </c>
      <c r="E7" s="10" t="s">
        <v>152</v>
      </c>
      <c r="F7" s="18">
        <v>6232.2388235635799</v>
      </c>
      <c r="G7" s="10" t="s">
        <v>152</v>
      </c>
      <c r="H7" s="18">
        <v>1361.2196075520401</v>
      </c>
      <c r="I7" s="10" t="s">
        <v>169</v>
      </c>
      <c r="J7" s="18">
        <v>1321.71243178092</v>
      </c>
      <c r="K7" s="10" t="s">
        <v>169</v>
      </c>
      <c r="L7" s="18">
        <v>1254.3200941003799</v>
      </c>
      <c r="M7" s="10" t="s">
        <v>152</v>
      </c>
      <c r="N7" s="18">
        <v>1769.98254798218</v>
      </c>
      <c r="O7" s="10" t="s">
        <v>152</v>
      </c>
      <c r="P7" s="18">
        <v>1551.09744387042</v>
      </c>
      <c r="Q7" s="10" t="s">
        <v>152</v>
      </c>
      <c r="R7" s="18">
        <v>1752.2082639543701</v>
      </c>
      <c r="S7" s="10" t="s">
        <v>169</v>
      </c>
    </row>
    <row r="8" spans="1:19" x14ac:dyDescent="0.2">
      <c r="A8" s="12" t="s">
        <v>164</v>
      </c>
      <c r="B8" s="18">
        <v>3799.3771520584901</v>
      </c>
      <c r="C8" s="10" t="s">
        <v>169</v>
      </c>
      <c r="D8" s="18">
        <v>1841.1826508377701</v>
      </c>
      <c r="E8" s="10" t="s">
        <v>169</v>
      </c>
      <c r="F8" s="18">
        <v>8404.6481614006607</v>
      </c>
      <c r="G8" s="10" t="s">
        <v>152</v>
      </c>
      <c r="H8" s="18">
        <v>1136.88955575558</v>
      </c>
      <c r="I8" s="10" t="s">
        <v>169</v>
      </c>
      <c r="J8" s="18">
        <v>1302.19938888149</v>
      </c>
      <c r="K8" s="10" t="s">
        <v>169</v>
      </c>
      <c r="L8" s="18">
        <v>1256.92843993161</v>
      </c>
      <c r="M8" s="10" t="s">
        <v>152</v>
      </c>
      <c r="N8" s="18">
        <v>1775.0784316511399</v>
      </c>
      <c r="O8" s="10" t="s">
        <v>152</v>
      </c>
      <c r="P8" s="18">
        <v>1461.41598626767</v>
      </c>
      <c r="Q8" s="10" t="s">
        <v>152</v>
      </c>
      <c r="R8" s="18">
        <v>1697.5774098832301</v>
      </c>
      <c r="S8" s="10" t="s">
        <v>169</v>
      </c>
    </row>
    <row r="9" spans="1:19" x14ac:dyDescent="0.2">
      <c r="A9" s="12" t="s">
        <v>165</v>
      </c>
      <c r="B9" s="18">
        <v>4881.4775659197203</v>
      </c>
      <c r="C9" s="10" t="s">
        <v>169</v>
      </c>
      <c r="D9" s="18">
        <v>1870.1061876532301</v>
      </c>
      <c r="E9" s="10" t="s">
        <v>169</v>
      </c>
      <c r="F9" s="18">
        <v>14900.159190357101</v>
      </c>
      <c r="G9" s="10" t="s">
        <v>152</v>
      </c>
      <c r="H9" s="18">
        <v>1112.0685558611101</v>
      </c>
      <c r="I9" s="10" t="s">
        <v>169</v>
      </c>
      <c r="J9" s="18">
        <v>1303.6939013097699</v>
      </c>
      <c r="K9" s="10" t="s">
        <v>169</v>
      </c>
      <c r="L9" s="18">
        <v>1327.19641076023</v>
      </c>
      <c r="M9" s="10" t="s">
        <v>169</v>
      </c>
      <c r="N9" s="18">
        <v>1844.8459655173999</v>
      </c>
      <c r="O9" s="10" t="s">
        <v>152</v>
      </c>
      <c r="P9" s="18">
        <v>1411.55875614205</v>
      </c>
      <c r="Q9" s="10" t="s">
        <v>152</v>
      </c>
      <c r="R9" s="18">
        <v>1796.98947302938</v>
      </c>
      <c r="S9" s="10" t="s">
        <v>169</v>
      </c>
    </row>
    <row r="10" spans="1:19" x14ac:dyDescent="0.2">
      <c r="A10" s="12" t="s">
        <v>166</v>
      </c>
      <c r="B10" s="18">
        <v>5639.72837348949</v>
      </c>
      <c r="C10" s="10" t="s">
        <v>169</v>
      </c>
      <c r="D10" s="18">
        <v>1902.9264381498699</v>
      </c>
      <c r="E10" s="10" t="s">
        <v>169</v>
      </c>
      <c r="F10" s="18">
        <v>19701.1496439127</v>
      </c>
      <c r="G10" s="10" t="s">
        <v>152</v>
      </c>
      <c r="H10" s="18">
        <v>1115.86372459474</v>
      </c>
      <c r="I10" s="10" t="s">
        <v>169</v>
      </c>
      <c r="J10" s="18">
        <v>1230.41434621385</v>
      </c>
      <c r="K10" s="10" t="s">
        <v>169</v>
      </c>
      <c r="L10" s="18">
        <v>1411.6553144821801</v>
      </c>
      <c r="M10" s="10" t="s">
        <v>169</v>
      </c>
      <c r="N10" s="18">
        <v>1871.00576618485</v>
      </c>
      <c r="O10" s="10" t="s">
        <v>152</v>
      </c>
      <c r="P10" s="18">
        <v>1439.28518348732</v>
      </c>
      <c r="Q10" s="10" t="s">
        <v>152</v>
      </c>
      <c r="R10" s="18">
        <v>1869.80751041433</v>
      </c>
      <c r="S10" s="10" t="s">
        <v>169</v>
      </c>
    </row>
    <row r="11" spans="1:19" x14ac:dyDescent="0.2">
      <c r="A11" s="12" t="s">
        <v>170</v>
      </c>
      <c r="B11" s="18">
        <v>3140.1393636131202</v>
      </c>
      <c r="C11" s="10" t="s">
        <v>169</v>
      </c>
      <c r="D11" s="18">
        <v>1963.5428947678499</v>
      </c>
      <c r="E11" s="10" t="s">
        <v>152</v>
      </c>
      <c r="F11" s="18">
        <v>22785.464919753402</v>
      </c>
      <c r="G11" s="10" t="s">
        <v>152</v>
      </c>
      <c r="H11" s="18">
        <v>1146.3756347874501</v>
      </c>
      <c r="I11" s="10" t="s">
        <v>169</v>
      </c>
      <c r="J11" s="18">
        <v>1229.8565537688401</v>
      </c>
      <c r="K11" s="10" t="s">
        <v>169</v>
      </c>
      <c r="L11" s="18">
        <v>1415.32672600448</v>
      </c>
      <c r="M11" s="10" t="s">
        <v>169</v>
      </c>
      <c r="N11" s="18">
        <v>1881.8931370722701</v>
      </c>
      <c r="O11" s="10" t="s">
        <v>152</v>
      </c>
      <c r="P11" s="18">
        <v>1481.6546268910599</v>
      </c>
      <c r="Q11" s="10" t="s">
        <v>152</v>
      </c>
      <c r="R11" s="18">
        <v>1886.76884025545</v>
      </c>
      <c r="S11" s="10" t="s">
        <v>169</v>
      </c>
    </row>
    <row r="12" spans="1:19" x14ac:dyDescent="0.2">
      <c r="A12" s="12" t="s">
        <v>171</v>
      </c>
      <c r="B12" s="18">
        <v>2979.1220768533899</v>
      </c>
      <c r="C12" s="10" t="s">
        <v>169</v>
      </c>
      <c r="D12" s="18">
        <v>1937.6716581135499</v>
      </c>
      <c r="E12" s="10" t="s">
        <v>152</v>
      </c>
      <c r="F12" s="18">
        <v>27524.371650039098</v>
      </c>
      <c r="G12" s="10" t="s">
        <v>152</v>
      </c>
      <c r="H12" s="18">
        <v>1155.9916577051799</v>
      </c>
      <c r="I12" s="10" t="s">
        <v>169</v>
      </c>
      <c r="J12" s="18">
        <v>1304.9137329304699</v>
      </c>
      <c r="K12" s="10" t="s">
        <v>169</v>
      </c>
      <c r="L12" s="18">
        <v>1433.9507674645399</v>
      </c>
      <c r="M12" s="10" t="s">
        <v>169</v>
      </c>
      <c r="N12" s="18">
        <v>1889.6023825274001</v>
      </c>
      <c r="O12" s="10" t="s">
        <v>152</v>
      </c>
      <c r="P12" s="18">
        <v>1586.39540937633</v>
      </c>
      <c r="Q12" s="10" t="s">
        <v>152</v>
      </c>
      <c r="R12" s="18">
        <v>1938.90155768403</v>
      </c>
      <c r="S12" s="10" t="s">
        <v>169</v>
      </c>
    </row>
    <row r="13" spans="1:19" x14ac:dyDescent="0.2">
      <c r="A13" s="12" t="s">
        <v>172</v>
      </c>
      <c r="B13" s="18">
        <v>2367.3467372095902</v>
      </c>
      <c r="C13" s="10" t="s">
        <v>169</v>
      </c>
      <c r="D13" s="18">
        <v>1835.3722449033501</v>
      </c>
      <c r="E13" s="10" t="s">
        <v>152</v>
      </c>
      <c r="F13" s="18">
        <v>29843.927368855999</v>
      </c>
      <c r="G13" s="10" t="s">
        <v>152</v>
      </c>
      <c r="H13" s="18">
        <v>1114.5767349595401</v>
      </c>
      <c r="I13" s="10" t="s">
        <v>169</v>
      </c>
      <c r="J13" s="18">
        <v>1133.4955064647299</v>
      </c>
      <c r="K13" s="10" t="s">
        <v>169</v>
      </c>
      <c r="L13" s="18">
        <v>1459.89697549987</v>
      </c>
      <c r="M13" s="10" t="s">
        <v>169</v>
      </c>
      <c r="N13" s="18">
        <v>1843.7184953395999</v>
      </c>
      <c r="O13" s="10" t="s">
        <v>152</v>
      </c>
      <c r="P13" s="18">
        <v>1624.29062184842</v>
      </c>
      <c r="Q13" s="10" t="s">
        <v>152</v>
      </c>
      <c r="R13" s="18">
        <v>1888.46058877781</v>
      </c>
      <c r="S13" s="10" t="s">
        <v>169</v>
      </c>
    </row>
    <row r="14" spans="1:19" x14ac:dyDescent="0.2">
      <c r="A14" s="12" t="s">
        <v>173</v>
      </c>
      <c r="B14" s="18">
        <v>1728.7568230035499</v>
      </c>
      <c r="C14" s="10" t="s">
        <v>169</v>
      </c>
      <c r="D14" s="18">
        <v>1807.38364476366</v>
      </c>
      <c r="E14" s="10" t="s">
        <v>152</v>
      </c>
      <c r="F14" s="18">
        <v>40468.954773838697</v>
      </c>
      <c r="G14" s="10" t="s">
        <v>152</v>
      </c>
      <c r="H14" s="18">
        <v>1135.11725133196</v>
      </c>
      <c r="I14" s="10" t="s">
        <v>169</v>
      </c>
      <c r="J14" s="18">
        <v>1146.7796880815999</v>
      </c>
      <c r="K14" s="10" t="s">
        <v>169</v>
      </c>
      <c r="L14" s="18">
        <v>1684.6520680788999</v>
      </c>
      <c r="M14" s="10" t="s">
        <v>169</v>
      </c>
      <c r="N14" s="18">
        <v>1869.23712824323</v>
      </c>
      <c r="O14" s="10" t="s">
        <v>152</v>
      </c>
      <c r="P14" s="18">
        <v>1704.63007102455</v>
      </c>
      <c r="Q14" s="10" t="s">
        <v>152</v>
      </c>
      <c r="R14" s="18">
        <v>1995.4644126021401</v>
      </c>
      <c r="S14" s="10" t="s">
        <v>169</v>
      </c>
    </row>
    <row r="15" spans="1:19" x14ac:dyDescent="0.2">
      <c r="A15" s="12" t="s">
        <v>174</v>
      </c>
      <c r="B15" s="18">
        <v>1771.3672334779801</v>
      </c>
      <c r="C15" s="10" t="s">
        <v>169</v>
      </c>
      <c r="D15" s="18">
        <v>1662.39243943057</v>
      </c>
      <c r="E15" s="10" t="s">
        <v>152</v>
      </c>
      <c r="F15" s="18">
        <v>42999.093283451097</v>
      </c>
      <c r="G15" s="10" t="s">
        <v>152</v>
      </c>
      <c r="H15" s="18">
        <v>1079.4129884869301</v>
      </c>
      <c r="I15" s="10" t="s">
        <v>169</v>
      </c>
      <c r="J15" s="18">
        <v>1043.4984017986501</v>
      </c>
      <c r="K15" s="10" t="s">
        <v>169</v>
      </c>
      <c r="L15" s="18">
        <v>2067.9081261446599</v>
      </c>
      <c r="M15" s="10" t="s">
        <v>169</v>
      </c>
      <c r="N15" s="18">
        <v>1725.74827458758</v>
      </c>
      <c r="O15" s="10" t="s">
        <v>169</v>
      </c>
      <c r="P15" s="18">
        <v>1635.38925273168</v>
      </c>
      <c r="Q15" s="10" t="s">
        <v>152</v>
      </c>
      <c r="R15" s="18">
        <v>1923.79515883724</v>
      </c>
      <c r="S15" s="10" t="s">
        <v>169</v>
      </c>
    </row>
    <row r="16" spans="1:19" x14ac:dyDescent="0.2">
      <c r="A16" s="12" t="s">
        <v>176</v>
      </c>
      <c r="B16" s="18">
        <v>1513.28027803744</v>
      </c>
      <c r="C16" s="10" t="s">
        <v>169</v>
      </c>
      <c r="D16" s="18">
        <v>1688.31596973716</v>
      </c>
      <c r="E16" s="10" t="s">
        <v>152</v>
      </c>
      <c r="F16" s="18">
        <v>45696.169714006101</v>
      </c>
      <c r="G16" s="10" t="s">
        <v>152</v>
      </c>
      <c r="H16" s="18">
        <v>1103.5481200167601</v>
      </c>
      <c r="I16" s="10" t="s">
        <v>169</v>
      </c>
      <c r="J16" s="18">
        <v>1057.42477251232</v>
      </c>
      <c r="K16" s="10" t="s">
        <v>169</v>
      </c>
      <c r="L16" s="18">
        <v>2963.3870054006702</v>
      </c>
      <c r="M16" s="10" t="s">
        <v>169</v>
      </c>
      <c r="N16" s="18">
        <v>1808.47582957033</v>
      </c>
      <c r="O16" s="10" t="s">
        <v>152</v>
      </c>
      <c r="P16" s="18">
        <v>1611.9974091553399</v>
      </c>
      <c r="Q16" s="10" t="s">
        <v>152</v>
      </c>
      <c r="R16" s="18">
        <v>2004.0140119933401</v>
      </c>
      <c r="S16" s="10" t="s">
        <v>169</v>
      </c>
    </row>
    <row r="17" spans="1:19" x14ac:dyDescent="0.2">
      <c r="A17" s="12" t="s">
        <v>177</v>
      </c>
      <c r="B17" s="18">
        <v>1482.05148004843</v>
      </c>
      <c r="C17" s="10" t="s">
        <v>169</v>
      </c>
      <c r="D17" s="18">
        <v>1657.40783448199</v>
      </c>
      <c r="E17" s="10" t="s">
        <v>152</v>
      </c>
      <c r="F17" s="18">
        <v>47910.732585231897</v>
      </c>
      <c r="G17" s="10" t="s">
        <v>152</v>
      </c>
      <c r="H17" s="18">
        <v>1057.05445919571</v>
      </c>
      <c r="I17" s="10" t="s">
        <v>169</v>
      </c>
      <c r="J17" s="18">
        <v>1027.0506346319901</v>
      </c>
      <c r="K17" s="10" t="s">
        <v>169</v>
      </c>
      <c r="L17" s="18">
        <v>2892.5320913332798</v>
      </c>
      <c r="M17" s="10" t="s">
        <v>169</v>
      </c>
      <c r="N17" s="18">
        <v>1751.54817219695</v>
      </c>
      <c r="O17" s="10" t="s">
        <v>152</v>
      </c>
      <c r="P17" s="18">
        <v>1463.0264266301599</v>
      </c>
      <c r="Q17" s="10" t="s">
        <v>152</v>
      </c>
      <c r="R17" s="18">
        <v>1975.4934884101001</v>
      </c>
      <c r="S17" s="10" t="s">
        <v>169</v>
      </c>
    </row>
    <row r="18" spans="1:19" x14ac:dyDescent="0.2">
      <c r="A18" s="12" t="s">
        <v>178</v>
      </c>
      <c r="B18" s="18">
        <v>1475.1793372419299</v>
      </c>
      <c r="C18" s="10" t="s">
        <v>169</v>
      </c>
      <c r="D18" s="18">
        <v>1590.97827142146</v>
      </c>
      <c r="E18" s="10" t="s">
        <v>152</v>
      </c>
      <c r="F18" s="18">
        <v>48468.144207899903</v>
      </c>
      <c r="G18" s="10" t="s">
        <v>152</v>
      </c>
      <c r="H18" s="18">
        <v>1014.7380733134401</v>
      </c>
      <c r="I18" s="10" t="s">
        <v>169</v>
      </c>
      <c r="J18" s="18">
        <v>1015.46857399622</v>
      </c>
      <c r="K18" s="10" t="s">
        <v>169</v>
      </c>
      <c r="L18" s="18">
        <v>3518.4196900319098</v>
      </c>
      <c r="M18" s="10" t="s">
        <v>169</v>
      </c>
      <c r="N18" s="18">
        <v>1675.5348326513799</v>
      </c>
      <c r="O18" s="10" t="s">
        <v>169</v>
      </c>
      <c r="P18" s="18">
        <v>1506.88796964324</v>
      </c>
      <c r="Q18" s="10" t="s">
        <v>152</v>
      </c>
      <c r="R18" s="18">
        <v>1949.2515167878</v>
      </c>
      <c r="S18" s="10" t="s">
        <v>169</v>
      </c>
    </row>
    <row r="19" spans="1:19" x14ac:dyDescent="0.2">
      <c r="A19" s="12" t="s">
        <v>179</v>
      </c>
      <c r="B19" s="18">
        <v>870.63925476800102</v>
      </c>
      <c r="C19" s="10" t="s">
        <v>169</v>
      </c>
      <c r="D19" s="18">
        <v>1646.8939583067199</v>
      </c>
      <c r="E19" s="10" t="s">
        <v>152</v>
      </c>
      <c r="F19" s="18">
        <v>48045.169996571203</v>
      </c>
      <c r="G19" s="10" t="s">
        <v>152</v>
      </c>
      <c r="H19" s="18">
        <v>980.17309415114698</v>
      </c>
      <c r="I19" s="10" t="s">
        <v>169</v>
      </c>
      <c r="J19" s="18">
        <v>939.765749399333</v>
      </c>
      <c r="K19" s="10" t="s">
        <v>169</v>
      </c>
      <c r="L19" s="18">
        <v>3330.3051862652901</v>
      </c>
      <c r="M19" s="10" t="s">
        <v>169</v>
      </c>
      <c r="N19" s="18">
        <v>1624.91269031263</v>
      </c>
      <c r="O19" s="10" t="s">
        <v>169</v>
      </c>
      <c r="P19" s="18">
        <v>1579.27765125055</v>
      </c>
      <c r="Q19" s="10" t="s">
        <v>152</v>
      </c>
      <c r="R19" s="18">
        <v>1931.29819006297</v>
      </c>
      <c r="S19" s="10" t="s">
        <v>169</v>
      </c>
    </row>
    <row r="20" spans="1:19" x14ac:dyDescent="0.2">
      <c r="A20" s="12" t="s">
        <v>180</v>
      </c>
      <c r="B20" s="18">
        <v>799.32438906543996</v>
      </c>
      <c r="C20" s="10" t="s">
        <v>169</v>
      </c>
      <c r="D20" s="18">
        <v>1551.2426153674601</v>
      </c>
      <c r="E20" s="10" t="s">
        <v>169</v>
      </c>
      <c r="F20" s="18">
        <v>56801.463303447403</v>
      </c>
      <c r="G20" s="10" t="s">
        <v>152</v>
      </c>
      <c r="H20" s="18">
        <v>918.22771905679701</v>
      </c>
      <c r="I20" s="10" t="s">
        <v>169</v>
      </c>
      <c r="J20" s="18">
        <v>798.11651515474</v>
      </c>
      <c r="K20" s="10" t="s">
        <v>169</v>
      </c>
      <c r="L20" s="18">
        <v>780.88352134502702</v>
      </c>
      <c r="M20" s="10" t="s">
        <v>169</v>
      </c>
      <c r="N20" s="18">
        <v>1413.51833707372</v>
      </c>
      <c r="O20" s="10" t="s">
        <v>169</v>
      </c>
      <c r="P20" s="18">
        <v>1562.12758570696</v>
      </c>
      <c r="Q20" s="10" t="s">
        <v>152</v>
      </c>
      <c r="R20" s="18">
        <v>1855.8926721908999</v>
      </c>
      <c r="S20" s="10" t="s">
        <v>169</v>
      </c>
    </row>
    <row r="21" spans="1:19" x14ac:dyDescent="0.2">
      <c r="A21" s="12" t="s">
        <v>181</v>
      </c>
      <c r="B21" s="18">
        <v>772.51014366617903</v>
      </c>
      <c r="C21" s="10" t="s">
        <v>169</v>
      </c>
      <c r="D21" s="18">
        <v>1639.7288212456899</v>
      </c>
      <c r="E21" s="10" t="s">
        <v>152</v>
      </c>
      <c r="F21" s="18">
        <v>64113.912326475802</v>
      </c>
      <c r="G21" s="10" t="s">
        <v>152</v>
      </c>
      <c r="H21" s="18">
        <v>863.52194539424704</v>
      </c>
      <c r="I21" s="10" t="s">
        <v>169</v>
      </c>
      <c r="J21" s="18">
        <v>731.79935790392005</v>
      </c>
      <c r="K21" s="10" t="s">
        <v>169</v>
      </c>
      <c r="L21" s="18">
        <v>1111.7891550926199</v>
      </c>
      <c r="M21" s="10" t="s">
        <v>169</v>
      </c>
      <c r="N21" s="18">
        <v>1318.8132361138701</v>
      </c>
      <c r="O21" s="10" t="s">
        <v>169</v>
      </c>
      <c r="P21" s="18">
        <v>1547.3603442122501</v>
      </c>
      <c r="Q21" s="10" t="s">
        <v>152</v>
      </c>
      <c r="R21" s="18">
        <v>1924.6953152461799</v>
      </c>
      <c r="S21" s="10" t="s">
        <v>169</v>
      </c>
    </row>
    <row r="22" spans="1:19" x14ac:dyDescent="0.2">
      <c r="A22" s="12" t="s">
        <v>182</v>
      </c>
      <c r="B22" s="18">
        <v>724.10168752671905</v>
      </c>
      <c r="C22" s="10" t="s">
        <v>169</v>
      </c>
      <c r="D22" s="18">
        <v>1633.1263842691401</v>
      </c>
      <c r="E22" s="10" t="s">
        <v>152</v>
      </c>
      <c r="F22" s="18">
        <v>70442.223452171296</v>
      </c>
      <c r="G22" s="10" t="s">
        <v>152</v>
      </c>
      <c r="H22" s="18">
        <v>804.14554764717298</v>
      </c>
      <c r="I22" s="10" t="s">
        <v>169</v>
      </c>
      <c r="J22" s="18">
        <v>731.74426943986305</v>
      </c>
      <c r="K22" s="10" t="s">
        <v>169</v>
      </c>
      <c r="L22" s="18">
        <v>1247.1874663502599</v>
      </c>
      <c r="M22" s="10" t="s">
        <v>169</v>
      </c>
      <c r="N22" s="18">
        <v>1315.63785934002</v>
      </c>
      <c r="O22" s="10" t="s">
        <v>169</v>
      </c>
      <c r="P22" s="18">
        <v>1469.07812245478</v>
      </c>
      <c r="Q22" s="10" t="s">
        <v>152</v>
      </c>
      <c r="R22" s="18">
        <v>1962.9369894322799</v>
      </c>
      <c r="S22" s="10" t="s">
        <v>169</v>
      </c>
    </row>
    <row r="23" spans="1:19" x14ac:dyDescent="0.2">
      <c r="A23" s="12" t="s">
        <v>184</v>
      </c>
      <c r="B23" s="18">
        <v>604.56328180653099</v>
      </c>
      <c r="C23" s="10" t="s">
        <v>169</v>
      </c>
      <c r="D23" s="18">
        <v>1641.98940431848</v>
      </c>
      <c r="E23" s="10" t="s">
        <v>169</v>
      </c>
      <c r="F23" s="18">
        <v>91006.925141974105</v>
      </c>
      <c r="G23" s="10" t="s">
        <v>152</v>
      </c>
      <c r="H23" s="18">
        <v>829.64699118751105</v>
      </c>
      <c r="I23" s="10" t="s">
        <v>169</v>
      </c>
      <c r="J23" s="18">
        <v>726.39379707889896</v>
      </c>
      <c r="K23" s="10" t="s">
        <v>169</v>
      </c>
      <c r="L23" s="18">
        <v>1440.4427635387699</v>
      </c>
      <c r="M23" s="10" t="s">
        <v>169</v>
      </c>
      <c r="N23" s="18">
        <v>1260.58487243476</v>
      </c>
      <c r="O23" s="10" t="s">
        <v>169</v>
      </c>
      <c r="P23" s="18">
        <v>1417.74089056857</v>
      </c>
      <c r="Q23" s="10" t="s">
        <v>152</v>
      </c>
      <c r="R23" s="18">
        <v>2149.4680995711401</v>
      </c>
      <c r="S23" s="10" t="s">
        <v>169</v>
      </c>
    </row>
    <row r="24" spans="1:19" x14ac:dyDescent="0.2">
      <c r="A24" s="12" t="s">
        <v>185</v>
      </c>
      <c r="B24" s="18">
        <v>650.24797831433398</v>
      </c>
      <c r="C24" s="10" t="s">
        <v>169</v>
      </c>
      <c r="D24" s="18">
        <v>1576.66808459105</v>
      </c>
      <c r="E24" s="10" t="s">
        <v>169</v>
      </c>
      <c r="F24" s="18">
        <v>112339.009823288</v>
      </c>
      <c r="G24" s="10" t="s">
        <v>152</v>
      </c>
      <c r="H24" s="18">
        <v>744.76946368153403</v>
      </c>
      <c r="I24" s="10" t="s">
        <v>169</v>
      </c>
      <c r="J24" s="18">
        <v>680.09442938471</v>
      </c>
      <c r="K24" s="10" t="s">
        <v>169</v>
      </c>
      <c r="L24" s="18">
        <v>1352.4721710680899</v>
      </c>
      <c r="M24" s="10" t="s">
        <v>169</v>
      </c>
      <c r="N24" s="18">
        <v>1234.27405445862</v>
      </c>
      <c r="O24" s="10" t="s">
        <v>169</v>
      </c>
      <c r="P24" s="18">
        <v>1313.1674270772401</v>
      </c>
      <c r="Q24" s="10" t="s">
        <v>152</v>
      </c>
      <c r="R24" s="18">
        <v>2286.7359058460102</v>
      </c>
      <c r="S24" s="10" t="s">
        <v>169</v>
      </c>
    </row>
    <row r="25" spans="1:19" x14ac:dyDescent="0.2">
      <c r="A25" s="12" t="s">
        <v>187</v>
      </c>
      <c r="B25" s="18">
        <v>672.08930583600602</v>
      </c>
      <c r="C25" s="10" t="s">
        <v>169</v>
      </c>
      <c r="D25" s="18">
        <v>1556.66765840619</v>
      </c>
      <c r="E25" s="10" t="s">
        <v>169</v>
      </c>
      <c r="F25" s="18">
        <v>168740.14634326199</v>
      </c>
      <c r="G25" s="10" t="s">
        <v>168</v>
      </c>
      <c r="H25" s="18">
        <v>715.900957741497</v>
      </c>
      <c r="I25" s="10" t="s">
        <v>169</v>
      </c>
      <c r="J25" s="18">
        <v>646.07800330726695</v>
      </c>
      <c r="K25" s="10" t="s">
        <v>169</v>
      </c>
      <c r="L25" s="18">
        <v>1336.33530325518</v>
      </c>
      <c r="M25" s="10" t="s">
        <v>169</v>
      </c>
      <c r="N25" s="18">
        <v>1217.19002270344</v>
      </c>
      <c r="O25" s="10" t="s">
        <v>169</v>
      </c>
      <c r="P25" s="18">
        <v>1296.7973063711299</v>
      </c>
      <c r="Q25" s="10" t="s">
        <v>152</v>
      </c>
      <c r="R25" s="18">
        <v>2791.0656553978702</v>
      </c>
      <c r="S25" s="10" t="s">
        <v>169</v>
      </c>
    </row>
    <row r="26" spans="1:19" x14ac:dyDescent="0.2">
      <c r="A26" s="12" t="s">
        <v>188</v>
      </c>
      <c r="B26" s="18">
        <v>703.58259301079295</v>
      </c>
      <c r="C26" s="10" t="s">
        <v>169</v>
      </c>
      <c r="D26" s="18">
        <v>1594.2443367430501</v>
      </c>
      <c r="E26" s="10" t="s">
        <v>169</v>
      </c>
      <c r="F26" s="18">
        <v>186382.63745919199</v>
      </c>
      <c r="G26" s="10" t="s">
        <v>152</v>
      </c>
      <c r="H26" s="18">
        <v>637.07974795690802</v>
      </c>
      <c r="I26" s="10" t="s">
        <v>169</v>
      </c>
      <c r="J26" s="18">
        <v>583.86735016451803</v>
      </c>
      <c r="K26" s="10" t="s">
        <v>169</v>
      </c>
      <c r="L26" s="18">
        <v>1026.15537707672</v>
      </c>
      <c r="M26" s="10" t="s">
        <v>169</v>
      </c>
      <c r="N26" s="18">
        <v>1182.72604213199</v>
      </c>
      <c r="O26" s="10" t="s">
        <v>441</v>
      </c>
      <c r="P26" s="18">
        <v>1217.62999010658</v>
      </c>
      <c r="Q26" s="10" t="s">
        <v>152</v>
      </c>
      <c r="R26" s="18">
        <v>2898.3745612556399</v>
      </c>
      <c r="S26" s="10" t="s">
        <v>169</v>
      </c>
    </row>
    <row r="27" spans="1:19" x14ac:dyDescent="0.2">
      <c r="A27" s="12" t="s">
        <v>189</v>
      </c>
      <c r="B27" s="18">
        <v>2052.83491547226</v>
      </c>
      <c r="C27" s="10" t="s">
        <v>152</v>
      </c>
      <c r="D27" s="18">
        <v>1421.52086244866</v>
      </c>
      <c r="E27" s="10" t="s">
        <v>442</v>
      </c>
      <c r="F27" s="18">
        <v>3876.2583228539002</v>
      </c>
      <c r="G27" s="10" t="s">
        <v>443</v>
      </c>
      <c r="H27" s="18">
        <v>1796.4814045200401</v>
      </c>
      <c r="I27" s="10" t="s">
        <v>225</v>
      </c>
      <c r="J27" s="18">
        <v>449.23428654526202</v>
      </c>
      <c r="K27" s="10" t="s">
        <v>210</v>
      </c>
      <c r="L27" s="18">
        <v>676.84473898702902</v>
      </c>
      <c r="M27" s="10" t="s">
        <v>152</v>
      </c>
      <c r="N27" s="18">
        <v>981.05909734205102</v>
      </c>
      <c r="O27" s="10" t="s">
        <v>226</v>
      </c>
      <c r="P27" s="18">
        <v>2046.2888336108399</v>
      </c>
      <c r="Q27" s="10" t="s">
        <v>152</v>
      </c>
      <c r="R27" s="18">
        <v>1394.9135502603001</v>
      </c>
      <c r="S27" s="10" t="s">
        <v>169</v>
      </c>
    </row>
    <row r="28" spans="1:19" x14ac:dyDescent="0.2">
      <c r="A28" s="12" t="s">
        <v>190</v>
      </c>
      <c r="B28" s="18">
        <v>2482.05347808844</v>
      </c>
      <c r="C28" s="10" t="s">
        <v>152</v>
      </c>
      <c r="D28" s="18">
        <v>1369.4148861656699</v>
      </c>
      <c r="E28" s="10" t="s">
        <v>444</v>
      </c>
      <c r="F28" s="18">
        <v>5759.4863155937601</v>
      </c>
      <c r="G28" s="10" t="s">
        <v>224</v>
      </c>
      <c r="H28" s="18">
        <v>2322.8442279317401</v>
      </c>
      <c r="I28" s="10" t="s">
        <v>152</v>
      </c>
      <c r="J28" s="18">
        <v>535.01612055198996</v>
      </c>
      <c r="K28" s="10" t="s">
        <v>152</v>
      </c>
      <c r="L28" s="18">
        <v>697.09829120642303</v>
      </c>
      <c r="M28" s="10" t="s">
        <v>261</v>
      </c>
      <c r="N28" s="18">
        <v>1018.4133558961699</v>
      </c>
      <c r="O28" s="10" t="s">
        <v>262</v>
      </c>
      <c r="P28" s="18">
        <v>2741.1950325544699</v>
      </c>
      <c r="Q28" s="10" t="s">
        <v>227</v>
      </c>
      <c r="R28" s="18">
        <v>1599.6761249742001</v>
      </c>
      <c r="S28" s="10" t="s">
        <v>169</v>
      </c>
    </row>
    <row r="29" spans="1:19" x14ac:dyDescent="0.2">
      <c r="A29" s="12" t="s">
        <v>191</v>
      </c>
      <c r="B29" s="18">
        <v>2719.42054084038</v>
      </c>
      <c r="C29" s="10" t="s">
        <v>152</v>
      </c>
      <c r="D29" s="18">
        <v>3863.7859690097198</v>
      </c>
      <c r="E29" s="10" t="s">
        <v>445</v>
      </c>
      <c r="F29" s="18">
        <v>5354.8573961964503</v>
      </c>
      <c r="G29" s="10" t="s">
        <v>224</v>
      </c>
      <c r="H29" s="18">
        <v>2382.78588036255</v>
      </c>
      <c r="I29" s="10" t="s">
        <v>152</v>
      </c>
      <c r="J29" s="18">
        <v>452.05493943945999</v>
      </c>
      <c r="K29" s="10" t="s">
        <v>152</v>
      </c>
      <c r="L29" s="18">
        <v>552.03684041873601</v>
      </c>
      <c r="M29" s="10" t="s">
        <v>152</v>
      </c>
      <c r="N29" s="18">
        <v>0</v>
      </c>
      <c r="O29" s="10" t="s">
        <v>446</v>
      </c>
      <c r="P29" s="18">
        <v>2772.6622550421098</v>
      </c>
      <c r="Q29" s="10" t="s">
        <v>447</v>
      </c>
      <c r="R29" s="18">
        <v>2135.31713251669</v>
      </c>
      <c r="S29" s="10" t="s">
        <v>424</v>
      </c>
    </row>
    <row r="30" spans="1:19" x14ac:dyDescent="0.2">
      <c r="A30" s="12" t="s">
        <v>192</v>
      </c>
      <c r="B30" s="18">
        <v>2361.2861194569</v>
      </c>
      <c r="C30" s="10" t="s">
        <v>152</v>
      </c>
      <c r="D30" s="18">
        <v>3364.6100009993302</v>
      </c>
      <c r="E30" s="10" t="s">
        <v>448</v>
      </c>
      <c r="F30" s="18">
        <v>4220.4995500353998</v>
      </c>
      <c r="G30" s="10" t="s">
        <v>224</v>
      </c>
      <c r="H30" s="18">
        <v>2400.14723128379</v>
      </c>
      <c r="I30" s="10" t="s">
        <v>152</v>
      </c>
      <c r="J30" s="18">
        <v>413.53725160826599</v>
      </c>
      <c r="K30" s="10" t="s">
        <v>152</v>
      </c>
      <c r="L30" s="18">
        <v>464.36763764980299</v>
      </c>
      <c r="M30" s="10" t="s">
        <v>152</v>
      </c>
      <c r="N30" s="18">
        <v>0</v>
      </c>
      <c r="O30" s="10" t="s">
        <v>446</v>
      </c>
      <c r="P30" s="18">
        <v>2742.1499950551802</v>
      </c>
      <c r="Q30" s="10" t="s">
        <v>447</v>
      </c>
      <c r="R30" s="18">
        <v>1957.3955094553801</v>
      </c>
      <c r="S30" s="10" t="s">
        <v>424</v>
      </c>
    </row>
    <row r="31" spans="1:19" x14ac:dyDescent="0.2">
      <c r="A31" s="12" t="s">
        <v>193</v>
      </c>
      <c r="B31" s="18">
        <v>1940.80478836258</v>
      </c>
      <c r="C31" s="10" t="s">
        <v>152</v>
      </c>
      <c r="D31" s="18">
        <v>2845.7287427157098</v>
      </c>
      <c r="E31" s="10" t="s">
        <v>445</v>
      </c>
      <c r="F31" s="18">
        <v>3134.7986852281201</v>
      </c>
      <c r="G31" s="10" t="s">
        <v>152</v>
      </c>
      <c r="H31" s="18">
        <v>2182.7727354509998</v>
      </c>
      <c r="I31" s="10" t="s">
        <v>152</v>
      </c>
      <c r="J31" s="18">
        <v>377.42225306671997</v>
      </c>
      <c r="K31" s="10" t="s">
        <v>152</v>
      </c>
      <c r="L31" s="18">
        <v>456.59270412641598</v>
      </c>
      <c r="M31" s="10" t="s">
        <v>449</v>
      </c>
      <c r="N31" s="18">
        <v>0</v>
      </c>
      <c r="O31" s="10" t="s">
        <v>446</v>
      </c>
      <c r="P31" s="18">
        <v>2207.5021157042302</v>
      </c>
      <c r="Q31" s="10" t="s">
        <v>447</v>
      </c>
      <c r="R31" s="18">
        <v>1672.7861204758101</v>
      </c>
      <c r="S31" s="10" t="s">
        <v>424</v>
      </c>
    </row>
    <row r="32" spans="1:19" x14ac:dyDescent="0.2">
      <c r="A32" s="15" t="s">
        <v>195</v>
      </c>
      <c r="B32" s="19">
        <v>1769.0390546052399</v>
      </c>
      <c r="C32" s="14" t="s">
        <v>152</v>
      </c>
      <c r="D32" s="19">
        <v>2800.84737902403</v>
      </c>
      <c r="E32" s="14" t="s">
        <v>450</v>
      </c>
      <c r="F32" s="19">
        <v>2053.2242906090401</v>
      </c>
      <c r="G32" s="14" t="s">
        <v>152</v>
      </c>
      <c r="H32" s="19">
        <v>1993.13143925892</v>
      </c>
      <c r="I32" s="14" t="s">
        <v>152</v>
      </c>
      <c r="J32" s="19">
        <v>379.03943978331199</v>
      </c>
      <c r="K32" s="14" t="s">
        <v>152</v>
      </c>
      <c r="L32" s="19">
        <v>430.477987843346</v>
      </c>
      <c r="M32" s="14" t="s">
        <v>152</v>
      </c>
      <c r="N32" s="19">
        <v>0</v>
      </c>
      <c r="O32" s="14" t="s">
        <v>446</v>
      </c>
      <c r="P32" s="19">
        <v>2210.3947073726999</v>
      </c>
      <c r="Q32" s="14" t="s">
        <v>263</v>
      </c>
      <c r="R32" s="19">
        <v>1606.84713105629</v>
      </c>
      <c r="S32" s="14" t="s">
        <v>169</v>
      </c>
    </row>
    <row r="34" spans="1:2" x14ac:dyDescent="0.2">
      <c r="A34" s="16" t="s">
        <v>196</v>
      </c>
      <c r="B34" s="16" t="s">
        <v>197</v>
      </c>
    </row>
    <row r="36" spans="1:2" x14ac:dyDescent="0.2">
      <c r="B36" s="16" t="s">
        <v>451</v>
      </c>
    </row>
    <row r="37" spans="1:2" x14ac:dyDescent="0.2">
      <c r="B37" s="16" t="s">
        <v>452</v>
      </c>
    </row>
    <row r="38" spans="1:2" x14ac:dyDescent="0.2">
      <c r="B38" s="16" t="s">
        <v>453</v>
      </c>
    </row>
    <row r="39" spans="1:2" x14ac:dyDescent="0.2">
      <c r="B39" s="16" t="s">
        <v>454</v>
      </c>
    </row>
    <row r="40" spans="1:2" x14ac:dyDescent="0.2">
      <c r="B40" s="16" t="s">
        <v>455</v>
      </c>
    </row>
    <row r="41" spans="1:2" x14ac:dyDescent="0.2">
      <c r="B41" s="16" t="s">
        <v>456</v>
      </c>
    </row>
    <row r="42" spans="1:2" x14ac:dyDescent="0.2">
      <c r="B42" s="16" t="s">
        <v>457</v>
      </c>
    </row>
    <row r="43" spans="1:2" x14ac:dyDescent="0.2">
      <c r="B43" s="16" t="s">
        <v>458</v>
      </c>
    </row>
    <row r="44" spans="1:2" x14ac:dyDescent="0.2">
      <c r="B44" s="16" t="s">
        <v>459</v>
      </c>
    </row>
    <row r="45" spans="1:2" x14ac:dyDescent="0.2">
      <c r="B45" s="16" t="s">
        <v>460</v>
      </c>
    </row>
    <row r="46" spans="1:2" x14ac:dyDescent="0.2">
      <c r="B46" s="16" t="s">
        <v>461</v>
      </c>
    </row>
    <row r="47" spans="1:2" x14ac:dyDescent="0.2">
      <c r="B47" s="16" t="s">
        <v>462</v>
      </c>
    </row>
    <row r="48" spans="1:2" x14ac:dyDescent="0.2">
      <c r="B48" s="16" t="s">
        <v>463</v>
      </c>
    </row>
    <row r="49" spans="1:2" x14ac:dyDescent="0.2">
      <c r="B49" s="16" t="s">
        <v>464</v>
      </c>
    </row>
    <row r="50" spans="1:2" x14ac:dyDescent="0.2">
      <c r="B50" s="16" t="s">
        <v>465</v>
      </c>
    </row>
    <row r="51" spans="1:2" x14ac:dyDescent="0.2">
      <c r="B51" s="16" t="s">
        <v>466</v>
      </c>
    </row>
    <row r="52" spans="1:2" x14ac:dyDescent="0.2">
      <c r="B52" s="16" t="s">
        <v>467</v>
      </c>
    </row>
    <row r="53" spans="1:2" x14ac:dyDescent="0.2">
      <c r="B53" s="16" t="s">
        <v>468</v>
      </c>
    </row>
    <row r="55" spans="1:2" x14ac:dyDescent="0.2">
      <c r="B55" s="16" t="s">
        <v>203</v>
      </c>
    </row>
    <row r="56" spans="1:2" x14ac:dyDescent="0.2">
      <c r="B56" s="16" t="s">
        <v>325</v>
      </c>
    </row>
    <row r="59" spans="1:2" x14ac:dyDescent="0.2">
      <c r="A59" s="17" t="str">
        <f>HYPERLINK("#'WAGERING 3'!A2", "&lt;&lt;&lt; Previous table")</f>
        <v>&lt;&lt;&lt; Previous table</v>
      </c>
    </row>
    <row r="60" spans="1:2" x14ac:dyDescent="0.2">
      <c r="A60" s="17" t="str">
        <f>HYPERLINK("#'WAGERING 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S5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HYPERLINK("#'INDEX'!B115", "Link to index")</f>
        <v>Link to index</v>
      </c>
    </row>
    <row r="2" spans="1:19" ht="15.75" customHeight="1" x14ac:dyDescent="0.2">
      <c r="A2" s="27" t="s">
        <v>472</v>
      </c>
      <c r="B2" s="28"/>
      <c r="C2" s="28"/>
      <c r="D2" s="28"/>
      <c r="E2" s="28"/>
      <c r="F2" s="28"/>
      <c r="G2" s="28"/>
      <c r="H2" s="28"/>
      <c r="I2" s="28"/>
      <c r="J2" s="28"/>
      <c r="K2" s="28"/>
      <c r="L2" s="28"/>
      <c r="M2" s="28"/>
      <c r="N2" s="28"/>
      <c r="O2" s="28"/>
      <c r="P2" s="28"/>
      <c r="Q2" s="28"/>
      <c r="R2" s="28"/>
      <c r="S2" s="28"/>
    </row>
    <row r="3" spans="1:19" ht="15.75" customHeight="1" x14ac:dyDescent="0.2">
      <c r="A3" s="27" t="s">
        <v>126</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19.303999999999998</v>
      </c>
      <c r="C7" s="10" t="s">
        <v>152</v>
      </c>
      <c r="D7" s="9">
        <v>694.16800000000001</v>
      </c>
      <c r="E7" s="10" t="s">
        <v>152</v>
      </c>
      <c r="F7" s="9">
        <v>39.154000000000003</v>
      </c>
      <c r="G7" s="10" t="s">
        <v>152</v>
      </c>
      <c r="H7" s="9">
        <v>253.13900000000001</v>
      </c>
      <c r="I7" s="10" t="s">
        <v>169</v>
      </c>
      <c r="J7" s="9">
        <v>107.322</v>
      </c>
      <c r="K7" s="10" t="s">
        <v>169</v>
      </c>
      <c r="L7" s="9">
        <v>28.475000000000001</v>
      </c>
      <c r="M7" s="10" t="s">
        <v>152</v>
      </c>
      <c r="N7" s="9">
        <v>466.14299999999997</v>
      </c>
      <c r="O7" s="10" t="s">
        <v>152</v>
      </c>
      <c r="P7" s="9">
        <v>160.715</v>
      </c>
      <c r="Q7" s="10" t="s">
        <v>152</v>
      </c>
      <c r="R7" s="9">
        <v>1768.42</v>
      </c>
      <c r="S7" s="10" t="s">
        <v>169</v>
      </c>
    </row>
    <row r="8" spans="1:19" x14ac:dyDescent="0.2">
      <c r="A8" s="12" t="s">
        <v>164</v>
      </c>
      <c r="B8" s="9">
        <v>23.135999999999999</v>
      </c>
      <c r="C8" s="10" t="s">
        <v>152</v>
      </c>
      <c r="D8" s="9">
        <v>699.65099999999995</v>
      </c>
      <c r="E8" s="10" t="s">
        <v>169</v>
      </c>
      <c r="F8" s="9">
        <v>44.707999999999998</v>
      </c>
      <c r="G8" s="10" t="s">
        <v>152</v>
      </c>
      <c r="H8" s="9">
        <v>247.203</v>
      </c>
      <c r="I8" s="10" t="s">
        <v>169</v>
      </c>
      <c r="J8" s="9">
        <v>110.694</v>
      </c>
      <c r="K8" s="10" t="s">
        <v>169</v>
      </c>
      <c r="L8" s="9">
        <v>29.148</v>
      </c>
      <c r="M8" s="10" t="s">
        <v>152</v>
      </c>
      <c r="N8" s="9">
        <v>518.21600000000001</v>
      </c>
      <c r="O8" s="10" t="s">
        <v>152</v>
      </c>
      <c r="P8" s="9">
        <v>165.303</v>
      </c>
      <c r="Q8" s="10" t="s">
        <v>152</v>
      </c>
      <c r="R8" s="9">
        <v>1838.059</v>
      </c>
      <c r="S8" s="10" t="s">
        <v>169</v>
      </c>
    </row>
    <row r="9" spans="1:19" x14ac:dyDescent="0.2">
      <c r="A9" s="12" t="s">
        <v>165</v>
      </c>
      <c r="B9" s="9">
        <v>22.241</v>
      </c>
      <c r="C9" s="10" t="s">
        <v>152</v>
      </c>
      <c r="D9" s="9">
        <v>746.13699999999994</v>
      </c>
      <c r="E9" s="10" t="s">
        <v>169</v>
      </c>
      <c r="F9" s="9">
        <v>81.981999999999999</v>
      </c>
      <c r="G9" s="10" t="s">
        <v>152</v>
      </c>
      <c r="H9" s="9">
        <v>256.25799999999998</v>
      </c>
      <c r="I9" s="10" t="s">
        <v>169</v>
      </c>
      <c r="J9" s="9">
        <v>99.174000000000007</v>
      </c>
      <c r="K9" s="10" t="s">
        <v>169</v>
      </c>
      <c r="L9" s="9">
        <v>27.896070000000002</v>
      </c>
      <c r="M9" s="10" t="s">
        <v>152</v>
      </c>
      <c r="N9" s="9">
        <v>551.42700000000002</v>
      </c>
      <c r="O9" s="10" t="s">
        <v>152</v>
      </c>
      <c r="P9" s="9">
        <v>171.93199999999999</v>
      </c>
      <c r="Q9" s="10" t="s">
        <v>152</v>
      </c>
      <c r="R9" s="9">
        <v>1957.0470700000001</v>
      </c>
      <c r="S9" s="10" t="s">
        <v>169</v>
      </c>
    </row>
    <row r="10" spans="1:19" x14ac:dyDescent="0.2">
      <c r="A10" s="12" t="s">
        <v>166</v>
      </c>
      <c r="B10" s="9">
        <v>22.39</v>
      </c>
      <c r="C10" s="10" t="s">
        <v>169</v>
      </c>
      <c r="D10" s="9">
        <v>778.81299999999999</v>
      </c>
      <c r="E10" s="10" t="s">
        <v>169</v>
      </c>
      <c r="F10" s="9">
        <v>103.64400000000001</v>
      </c>
      <c r="G10" s="10" t="s">
        <v>152</v>
      </c>
      <c r="H10" s="9">
        <v>270.57299999999998</v>
      </c>
      <c r="I10" s="10" t="s">
        <v>169</v>
      </c>
      <c r="J10" s="9">
        <v>103.562</v>
      </c>
      <c r="K10" s="10" t="s">
        <v>169</v>
      </c>
      <c r="L10" s="9">
        <v>26.047000000000001</v>
      </c>
      <c r="M10" s="10" t="s">
        <v>152</v>
      </c>
      <c r="N10" s="9">
        <v>577.64200000000005</v>
      </c>
      <c r="O10" s="10" t="s">
        <v>152</v>
      </c>
      <c r="P10" s="9">
        <v>184.50399999999999</v>
      </c>
      <c r="Q10" s="10" t="s">
        <v>152</v>
      </c>
      <c r="R10" s="9">
        <v>2067.1750000000002</v>
      </c>
      <c r="S10" s="10" t="s">
        <v>169</v>
      </c>
    </row>
    <row r="11" spans="1:19" x14ac:dyDescent="0.2">
      <c r="A11" s="12" t="s">
        <v>170</v>
      </c>
      <c r="B11" s="9">
        <v>24.542000000000002</v>
      </c>
      <c r="C11" s="10" t="s">
        <v>169</v>
      </c>
      <c r="D11" s="9">
        <v>800.01</v>
      </c>
      <c r="E11" s="10" t="s">
        <v>152</v>
      </c>
      <c r="F11" s="9">
        <v>113.55200000000001</v>
      </c>
      <c r="G11" s="10" t="s">
        <v>152</v>
      </c>
      <c r="H11" s="9">
        <v>293.51900000000001</v>
      </c>
      <c r="I11" s="10" t="s">
        <v>169</v>
      </c>
      <c r="J11" s="9">
        <v>109.65900000000001</v>
      </c>
      <c r="K11" s="10" t="s">
        <v>169</v>
      </c>
      <c r="L11" s="9">
        <v>25.361000000000001</v>
      </c>
      <c r="M11" s="10" t="s">
        <v>152</v>
      </c>
      <c r="N11" s="9">
        <v>612.03</v>
      </c>
      <c r="O11" s="10" t="s">
        <v>152</v>
      </c>
      <c r="P11" s="9">
        <v>198.489</v>
      </c>
      <c r="Q11" s="10" t="s">
        <v>152</v>
      </c>
      <c r="R11" s="9">
        <v>2177.1619999999998</v>
      </c>
      <c r="S11" s="10" t="s">
        <v>169</v>
      </c>
    </row>
    <row r="12" spans="1:19" x14ac:dyDescent="0.2">
      <c r="A12" s="12" t="s">
        <v>171</v>
      </c>
      <c r="B12" s="9">
        <v>25.247</v>
      </c>
      <c r="C12" s="10" t="s">
        <v>169</v>
      </c>
      <c r="D12" s="9">
        <v>864.86699999999996</v>
      </c>
      <c r="E12" s="10" t="s">
        <v>152</v>
      </c>
      <c r="F12" s="9">
        <v>107.63500000000001</v>
      </c>
      <c r="G12" s="10" t="s">
        <v>152</v>
      </c>
      <c r="H12" s="9">
        <v>310.971</v>
      </c>
      <c r="I12" s="10" t="s">
        <v>169</v>
      </c>
      <c r="J12" s="9">
        <v>116.328</v>
      </c>
      <c r="K12" s="10" t="s">
        <v>169</v>
      </c>
      <c r="L12" s="9">
        <v>27.776</v>
      </c>
      <c r="M12" s="10" t="s">
        <v>152</v>
      </c>
      <c r="N12" s="9">
        <v>630.49</v>
      </c>
      <c r="O12" s="10" t="s">
        <v>152</v>
      </c>
      <c r="P12" s="9">
        <v>225.035</v>
      </c>
      <c r="Q12" s="10" t="s">
        <v>152</v>
      </c>
      <c r="R12" s="9">
        <v>2308.3490000000002</v>
      </c>
      <c r="S12" s="10" t="s">
        <v>169</v>
      </c>
    </row>
    <row r="13" spans="1:19" x14ac:dyDescent="0.2">
      <c r="A13" s="12" t="s">
        <v>172</v>
      </c>
      <c r="B13" s="9">
        <v>27.006</v>
      </c>
      <c r="C13" s="10" t="s">
        <v>169</v>
      </c>
      <c r="D13" s="9">
        <v>851.02599999999995</v>
      </c>
      <c r="E13" s="10" t="s">
        <v>152</v>
      </c>
      <c r="F13" s="9">
        <v>133.16717</v>
      </c>
      <c r="G13" s="10" t="s">
        <v>152</v>
      </c>
      <c r="H13" s="9">
        <v>318.31458702999998</v>
      </c>
      <c r="I13" s="10" t="s">
        <v>169</v>
      </c>
      <c r="J13" s="9">
        <v>108.854</v>
      </c>
      <c r="K13" s="10" t="s">
        <v>169</v>
      </c>
      <c r="L13" s="9">
        <v>53.472000000000001</v>
      </c>
      <c r="M13" s="10" t="s">
        <v>152</v>
      </c>
      <c r="N13" s="9">
        <v>639.56298839999999</v>
      </c>
      <c r="O13" s="10" t="s">
        <v>152</v>
      </c>
      <c r="P13" s="9">
        <v>243.87436</v>
      </c>
      <c r="Q13" s="10" t="s">
        <v>152</v>
      </c>
      <c r="R13" s="9">
        <v>2375.2771054300001</v>
      </c>
      <c r="S13" s="10" t="s">
        <v>169</v>
      </c>
    </row>
    <row r="14" spans="1:19" x14ac:dyDescent="0.2">
      <c r="A14" s="12" t="s">
        <v>173</v>
      </c>
      <c r="B14" s="9">
        <v>27.591999999999999</v>
      </c>
      <c r="C14" s="10" t="s">
        <v>169</v>
      </c>
      <c r="D14" s="9">
        <v>869.65499999999997</v>
      </c>
      <c r="E14" s="10" t="s">
        <v>152</v>
      </c>
      <c r="F14" s="9">
        <v>199.529</v>
      </c>
      <c r="G14" s="10" t="s">
        <v>152</v>
      </c>
      <c r="H14" s="9">
        <v>340.83528673000001</v>
      </c>
      <c r="I14" s="10" t="s">
        <v>169</v>
      </c>
      <c r="J14" s="9">
        <v>115.59399999999999</v>
      </c>
      <c r="K14" s="10" t="s">
        <v>169</v>
      </c>
      <c r="L14" s="9">
        <v>63.046999999999997</v>
      </c>
      <c r="M14" s="10" t="s">
        <v>152</v>
      </c>
      <c r="N14" s="9">
        <v>685.24174600000003</v>
      </c>
      <c r="O14" s="10" t="s">
        <v>152</v>
      </c>
      <c r="P14" s="9">
        <v>267.61599999999999</v>
      </c>
      <c r="Q14" s="10" t="s">
        <v>152</v>
      </c>
      <c r="R14" s="9">
        <v>2569.1100327300001</v>
      </c>
      <c r="S14" s="10" t="s">
        <v>169</v>
      </c>
    </row>
    <row r="15" spans="1:19" x14ac:dyDescent="0.2">
      <c r="A15" s="12" t="s">
        <v>174</v>
      </c>
      <c r="B15" s="9">
        <v>27.472000000000001</v>
      </c>
      <c r="C15" s="10" t="s">
        <v>169</v>
      </c>
      <c r="D15" s="9">
        <v>842.94500000000005</v>
      </c>
      <c r="E15" s="10" t="s">
        <v>152</v>
      </c>
      <c r="F15" s="9">
        <v>234.38800000000001</v>
      </c>
      <c r="G15" s="10" t="s">
        <v>152</v>
      </c>
      <c r="H15" s="9">
        <v>342.49967794000003</v>
      </c>
      <c r="I15" s="10" t="s">
        <v>169</v>
      </c>
      <c r="J15" s="9">
        <v>101.217</v>
      </c>
      <c r="K15" s="10" t="s">
        <v>169</v>
      </c>
      <c r="L15" s="9">
        <v>77.62</v>
      </c>
      <c r="M15" s="10" t="s">
        <v>152</v>
      </c>
      <c r="N15" s="9">
        <v>691.09334999999999</v>
      </c>
      <c r="O15" s="10" t="s">
        <v>169</v>
      </c>
      <c r="P15" s="9">
        <v>277.24599999999998</v>
      </c>
      <c r="Q15" s="10" t="s">
        <v>152</v>
      </c>
      <c r="R15" s="9">
        <v>2594.4810279399999</v>
      </c>
      <c r="S15" s="10" t="s">
        <v>169</v>
      </c>
    </row>
    <row r="16" spans="1:19" x14ac:dyDescent="0.2">
      <c r="A16" s="12" t="s">
        <v>176</v>
      </c>
      <c r="B16" s="9">
        <v>27.963999999999999</v>
      </c>
      <c r="C16" s="10" t="s">
        <v>169</v>
      </c>
      <c r="D16" s="9">
        <v>905.61300000000006</v>
      </c>
      <c r="E16" s="10" t="s">
        <v>152</v>
      </c>
      <c r="F16" s="9">
        <v>280.49975999999998</v>
      </c>
      <c r="G16" s="10" t="s">
        <v>152</v>
      </c>
      <c r="H16" s="9">
        <v>369.072</v>
      </c>
      <c r="I16" s="10" t="s">
        <v>169</v>
      </c>
      <c r="J16" s="9">
        <v>121.126</v>
      </c>
      <c r="K16" s="10" t="s">
        <v>169</v>
      </c>
      <c r="L16" s="9">
        <v>101.259</v>
      </c>
      <c r="M16" s="10" t="s">
        <v>152</v>
      </c>
      <c r="N16" s="9">
        <v>734.93990399999996</v>
      </c>
      <c r="O16" s="10" t="s">
        <v>152</v>
      </c>
      <c r="P16" s="9">
        <v>287.3512015</v>
      </c>
      <c r="Q16" s="10" t="s">
        <v>152</v>
      </c>
      <c r="R16" s="9">
        <v>2827.8248655000002</v>
      </c>
      <c r="S16" s="10" t="s">
        <v>169</v>
      </c>
    </row>
    <row r="17" spans="1:19" x14ac:dyDescent="0.2">
      <c r="A17" s="12" t="s">
        <v>177</v>
      </c>
      <c r="B17" s="9">
        <v>27.268999999999998</v>
      </c>
      <c r="C17" s="10" t="s">
        <v>169</v>
      </c>
      <c r="D17" s="9">
        <v>942.04600000000005</v>
      </c>
      <c r="E17" s="10" t="s">
        <v>152</v>
      </c>
      <c r="F17" s="9">
        <v>336.49262700000003</v>
      </c>
      <c r="G17" s="10" t="s">
        <v>152</v>
      </c>
      <c r="H17" s="9">
        <v>365.57900000000001</v>
      </c>
      <c r="I17" s="10" t="s">
        <v>169</v>
      </c>
      <c r="J17" s="9">
        <v>142.98500000000001</v>
      </c>
      <c r="K17" s="10" t="s">
        <v>169</v>
      </c>
      <c r="L17" s="9">
        <v>94.375</v>
      </c>
      <c r="M17" s="10" t="s">
        <v>152</v>
      </c>
      <c r="N17" s="9">
        <v>760.71511399999997</v>
      </c>
      <c r="O17" s="10" t="s">
        <v>152</v>
      </c>
      <c r="P17" s="9">
        <v>271.87</v>
      </c>
      <c r="Q17" s="10" t="s">
        <v>152</v>
      </c>
      <c r="R17" s="9">
        <v>2941.331741</v>
      </c>
      <c r="S17" s="10" t="s">
        <v>169</v>
      </c>
    </row>
    <row r="18" spans="1:19" x14ac:dyDescent="0.2">
      <c r="A18" s="12" t="s">
        <v>178</v>
      </c>
      <c r="B18" s="9">
        <v>25.29</v>
      </c>
      <c r="C18" s="10" t="s">
        <v>169</v>
      </c>
      <c r="D18" s="9">
        <v>966.91700000000003</v>
      </c>
      <c r="E18" s="10" t="s">
        <v>152</v>
      </c>
      <c r="F18" s="9">
        <v>379.78866099999999</v>
      </c>
      <c r="G18" s="10" t="s">
        <v>152</v>
      </c>
      <c r="H18" s="9">
        <v>366.81</v>
      </c>
      <c r="I18" s="10" t="s">
        <v>169</v>
      </c>
      <c r="J18" s="9">
        <v>135.80799999999999</v>
      </c>
      <c r="K18" s="10" t="s">
        <v>169</v>
      </c>
      <c r="L18" s="9">
        <v>102.152</v>
      </c>
      <c r="M18" s="10" t="s">
        <v>152</v>
      </c>
      <c r="N18" s="9">
        <v>751.44799999999998</v>
      </c>
      <c r="O18" s="10" t="s">
        <v>169</v>
      </c>
      <c r="P18" s="9">
        <v>290.58210000000003</v>
      </c>
      <c r="Q18" s="10" t="s">
        <v>152</v>
      </c>
      <c r="R18" s="9">
        <v>3018.7957609999999</v>
      </c>
      <c r="S18" s="10" t="s">
        <v>169</v>
      </c>
    </row>
    <row r="19" spans="1:19" x14ac:dyDescent="0.2">
      <c r="A19" s="12" t="s">
        <v>179</v>
      </c>
      <c r="B19" s="9">
        <v>24.81</v>
      </c>
      <c r="C19" s="10" t="s">
        <v>169</v>
      </c>
      <c r="D19" s="9">
        <v>1039.289</v>
      </c>
      <c r="E19" s="10" t="s">
        <v>152</v>
      </c>
      <c r="F19" s="9">
        <v>492.00241799999998</v>
      </c>
      <c r="G19" s="10" t="s">
        <v>152</v>
      </c>
      <c r="H19" s="9">
        <v>376.26600000000002</v>
      </c>
      <c r="I19" s="10" t="s">
        <v>169</v>
      </c>
      <c r="J19" s="9">
        <v>138.92099999999999</v>
      </c>
      <c r="K19" s="10" t="s">
        <v>169</v>
      </c>
      <c r="L19" s="9">
        <v>99.010999999999996</v>
      </c>
      <c r="M19" s="10" t="s">
        <v>152</v>
      </c>
      <c r="N19" s="9">
        <v>766.09199999999998</v>
      </c>
      <c r="O19" s="10" t="s">
        <v>169</v>
      </c>
      <c r="P19" s="9">
        <v>320.36160000000001</v>
      </c>
      <c r="Q19" s="10" t="s">
        <v>152</v>
      </c>
      <c r="R19" s="9">
        <v>3256.7530179999999</v>
      </c>
      <c r="S19" s="10" t="s">
        <v>169</v>
      </c>
    </row>
    <row r="20" spans="1:19" x14ac:dyDescent="0.2">
      <c r="A20" s="12" t="s">
        <v>180</v>
      </c>
      <c r="B20" s="9">
        <v>24.135999999999999</v>
      </c>
      <c r="C20" s="10" t="s">
        <v>169</v>
      </c>
      <c r="D20" s="9">
        <v>1072.413</v>
      </c>
      <c r="E20" s="10" t="s">
        <v>152</v>
      </c>
      <c r="F20" s="9">
        <v>611.40723800000001</v>
      </c>
      <c r="G20" s="10" t="s">
        <v>152</v>
      </c>
      <c r="H20" s="9">
        <v>377.64</v>
      </c>
      <c r="I20" s="10" t="s">
        <v>169</v>
      </c>
      <c r="J20" s="9">
        <v>109.22499999999999</v>
      </c>
      <c r="K20" s="10" t="s">
        <v>169</v>
      </c>
      <c r="L20" s="9">
        <v>41.183</v>
      </c>
      <c r="M20" s="10" t="s">
        <v>152</v>
      </c>
      <c r="N20" s="9">
        <v>773.44600000000003</v>
      </c>
      <c r="O20" s="10" t="s">
        <v>169</v>
      </c>
      <c r="P20" s="9">
        <v>338.73099999999999</v>
      </c>
      <c r="Q20" s="10" t="s">
        <v>152</v>
      </c>
      <c r="R20" s="9">
        <v>3348.1812380000001</v>
      </c>
      <c r="S20" s="10" t="s">
        <v>169</v>
      </c>
    </row>
    <row r="21" spans="1:19" x14ac:dyDescent="0.2">
      <c r="A21" s="12" t="s">
        <v>181</v>
      </c>
      <c r="B21" s="9">
        <v>22.974</v>
      </c>
      <c r="C21" s="10" t="s">
        <v>169</v>
      </c>
      <c r="D21" s="9">
        <v>1119.77</v>
      </c>
      <c r="E21" s="10" t="s">
        <v>152</v>
      </c>
      <c r="F21" s="9">
        <v>716.24966199999994</v>
      </c>
      <c r="G21" s="10" t="s">
        <v>152</v>
      </c>
      <c r="H21" s="9">
        <v>366.50799999999998</v>
      </c>
      <c r="I21" s="10" t="s">
        <v>169</v>
      </c>
      <c r="J21" s="9">
        <v>123.258</v>
      </c>
      <c r="K21" s="10" t="s">
        <v>169</v>
      </c>
      <c r="L21" s="9">
        <v>44.616999999999997</v>
      </c>
      <c r="M21" s="10" t="s">
        <v>152</v>
      </c>
      <c r="N21" s="9">
        <v>784.63378248180004</v>
      </c>
      <c r="O21" s="10" t="s">
        <v>169</v>
      </c>
      <c r="P21" s="9">
        <v>355.43900000000002</v>
      </c>
      <c r="Q21" s="10" t="s">
        <v>152</v>
      </c>
      <c r="R21" s="9">
        <v>3533.4494444818001</v>
      </c>
      <c r="S21" s="10" t="s">
        <v>169</v>
      </c>
    </row>
    <row r="22" spans="1:19" x14ac:dyDescent="0.2">
      <c r="A22" s="12" t="s">
        <v>182</v>
      </c>
      <c r="B22" s="9">
        <v>22.35</v>
      </c>
      <c r="C22" s="10" t="s">
        <v>169</v>
      </c>
      <c r="D22" s="9">
        <v>1156.7629999999999</v>
      </c>
      <c r="E22" s="10" t="s">
        <v>152</v>
      </c>
      <c r="F22" s="9">
        <v>937.59812899999997</v>
      </c>
      <c r="G22" s="10" t="s">
        <v>152</v>
      </c>
      <c r="H22" s="9">
        <v>360.85300000000001</v>
      </c>
      <c r="I22" s="10" t="s">
        <v>169</v>
      </c>
      <c r="J22" s="9">
        <v>122.032</v>
      </c>
      <c r="K22" s="10" t="s">
        <v>169</v>
      </c>
      <c r="L22" s="9">
        <v>46.511000000000003</v>
      </c>
      <c r="M22" s="10" t="s">
        <v>152</v>
      </c>
      <c r="N22" s="9">
        <v>802.48099999999999</v>
      </c>
      <c r="O22" s="10" t="s">
        <v>169</v>
      </c>
      <c r="P22" s="9">
        <v>353.38799999999998</v>
      </c>
      <c r="Q22" s="10" t="s">
        <v>152</v>
      </c>
      <c r="R22" s="9">
        <v>3801.9761290000001</v>
      </c>
      <c r="S22" s="10" t="s">
        <v>169</v>
      </c>
    </row>
    <row r="23" spans="1:19" x14ac:dyDescent="0.2">
      <c r="A23" s="12" t="s">
        <v>184</v>
      </c>
      <c r="B23" s="9">
        <v>19.777999999999999</v>
      </c>
      <c r="C23" s="10" t="s">
        <v>169</v>
      </c>
      <c r="D23" s="9">
        <v>1160.797</v>
      </c>
      <c r="E23" s="10" t="s">
        <v>169</v>
      </c>
      <c r="F23" s="9">
        <v>1204.3151499999999</v>
      </c>
      <c r="G23" s="10" t="s">
        <v>152</v>
      </c>
      <c r="H23" s="9">
        <v>347.74900000000002</v>
      </c>
      <c r="I23" s="10" t="s">
        <v>169</v>
      </c>
      <c r="J23" s="9">
        <v>118.23</v>
      </c>
      <c r="K23" s="10" t="s">
        <v>169</v>
      </c>
      <c r="L23" s="9">
        <v>48.725999999999999</v>
      </c>
      <c r="M23" s="10" t="s">
        <v>152</v>
      </c>
      <c r="N23" s="9">
        <v>775.09299999999996</v>
      </c>
      <c r="O23" s="10" t="s">
        <v>169</v>
      </c>
      <c r="P23" s="9">
        <v>344.91399999999999</v>
      </c>
      <c r="Q23" s="10" t="s">
        <v>152</v>
      </c>
      <c r="R23" s="9">
        <v>4019.6021500000002</v>
      </c>
      <c r="S23" s="10" t="s">
        <v>169</v>
      </c>
    </row>
    <row r="24" spans="1:19" x14ac:dyDescent="0.2">
      <c r="A24" s="12" t="s">
        <v>185</v>
      </c>
      <c r="B24" s="9">
        <v>17.664999999999999</v>
      </c>
      <c r="C24" s="10" t="s">
        <v>169</v>
      </c>
      <c r="D24" s="9">
        <v>1128.4760000000001</v>
      </c>
      <c r="E24" s="10" t="s">
        <v>169</v>
      </c>
      <c r="F24" s="9">
        <v>1609.02178</v>
      </c>
      <c r="G24" s="10" t="s">
        <v>152</v>
      </c>
      <c r="H24" s="9">
        <v>341.95510926999998</v>
      </c>
      <c r="I24" s="10" t="s">
        <v>169</v>
      </c>
      <c r="J24" s="9">
        <v>117.9222470699</v>
      </c>
      <c r="K24" s="10" t="s">
        <v>169</v>
      </c>
      <c r="L24" s="9">
        <v>44.111301609999998</v>
      </c>
      <c r="M24" s="10" t="s">
        <v>152</v>
      </c>
      <c r="N24" s="9">
        <v>786.26499999999999</v>
      </c>
      <c r="O24" s="10" t="s">
        <v>169</v>
      </c>
      <c r="P24" s="9">
        <v>331.54895894999999</v>
      </c>
      <c r="Q24" s="10" t="s">
        <v>152</v>
      </c>
      <c r="R24" s="9">
        <v>4376.9653968999</v>
      </c>
      <c r="S24" s="10" t="s">
        <v>169</v>
      </c>
    </row>
    <row r="25" spans="1:19" x14ac:dyDescent="0.2">
      <c r="A25" s="12" t="s">
        <v>187</v>
      </c>
      <c r="B25" s="9">
        <v>16.056999999999999</v>
      </c>
      <c r="C25" s="10" t="s">
        <v>169</v>
      </c>
      <c r="D25" s="9">
        <v>1176.2750000000001</v>
      </c>
      <c r="E25" s="10" t="s">
        <v>169</v>
      </c>
      <c r="F25" s="9">
        <v>2004.5170000000001</v>
      </c>
      <c r="G25" s="10" t="s">
        <v>175</v>
      </c>
      <c r="H25" s="9">
        <v>341.12580372999997</v>
      </c>
      <c r="I25" s="10" t="s">
        <v>169</v>
      </c>
      <c r="J25" s="9">
        <v>219.63300000000001</v>
      </c>
      <c r="K25" s="10" t="s">
        <v>168</v>
      </c>
      <c r="L25" s="9">
        <v>45.986826530000002</v>
      </c>
      <c r="M25" s="10" t="s">
        <v>152</v>
      </c>
      <c r="N25" s="9">
        <v>806.16091402785401</v>
      </c>
      <c r="O25" s="10" t="s">
        <v>169</v>
      </c>
      <c r="P25" s="9">
        <v>336.983</v>
      </c>
      <c r="Q25" s="10" t="s">
        <v>152</v>
      </c>
      <c r="R25" s="9">
        <v>4946.7385442878503</v>
      </c>
      <c r="S25" s="10" t="s">
        <v>169</v>
      </c>
    </row>
    <row r="26" spans="1:19" x14ac:dyDescent="0.2">
      <c r="A26" s="12" t="s">
        <v>188</v>
      </c>
      <c r="B26" s="9">
        <v>16.899999999999999</v>
      </c>
      <c r="C26" s="10" t="s">
        <v>169</v>
      </c>
      <c r="D26" s="9">
        <v>1163.297</v>
      </c>
      <c r="E26" s="10" t="s">
        <v>169</v>
      </c>
      <c r="F26" s="9">
        <v>2131.35</v>
      </c>
      <c r="G26" s="10" t="s">
        <v>152</v>
      </c>
      <c r="H26" s="9">
        <v>328.50463122000002</v>
      </c>
      <c r="I26" s="10" t="s">
        <v>169</v>
      </c>
      <c r="J26" s="9">
        <v>238.62700000000001</v>
      </c>
      <c r="K26" s="10" t="s">
        <v>152</v>
      </c>
      <c r="L26" s="9">
        <v>42.528627051900003</v>
      </c>
      <c r="M26" s="10" t="s">
        <v>152</v>
      </c>
      <c r="N26" s="9">
        <v>787.97571100497498</v>
      </c>
      <c r="O26" s="10" t="s">
        <v>473</v>
      </c>
      <c r="P26" s="9">
        <v>320.94099999999997</v>
      </c>
      <c r="Q26" s="10" t="s">
        <v>152</v>
      </c>
      <c r="R26" s="9">
        <v>5030.1239692768704</v>
      </c>
      <c r="S26" s="10" t="s">
        <v>169</v>
      </c>
    </row>
    <row r="27" spans="1:19" x14ac:dyDescent="0.2">
      <c r="A27" s="12" t="s">
        <v>189</v>
      </c>
      <c r="B27" s="9">
        <v>80.087999999999994</v>
      </c>
      <c r="C27" s="10" t="s">
        <v>152</v>
      </c>
      <c r="D27" s="9">
        <v>2124.4369999999999</v>
      </c>
      <c r="E27" s="10" t="s">
        <v>186</v>
      </c>
      <c r="F27" s="9">
        <v>39.905326000000002</v>
      </c>
      <c r="G27" s="10" t="s">
        <v>443</v>
      </c>
      <c r="H27" s="9">
        <v>811.66700000000003</v>
      </c>
      <c r="I27" s="10" t="s">
        <v>225</v>
      </c>
      <c r="J27" s="9">
        <v>234.57</v>
      </c>
      <c r="K27" s="10" t="s">
        <v>152</v>
      </c>
      <c r="L27" s="9">
        <v>37.081000000000003</v>
      </c>
      <c r="M27" s="10" t="s">
        <v>152</v>
      </c>
      <c r="N27" s="9">
        <v>717.43480068036604</v>
      </c>
      <c r="O27" s="10" t="s">
        <v>226</v>
      </c>
      <c r="P27" s="9">
        <v>538.07899999999995</v>
      </c>
      <c r="Q27" s="10" t="s">
        <v>152</v>
      </c>
      <c r="R27" s="9">
        <v>4583.2621266803699</v>
      </c>
      <c r="S27" s="10" t="s">
        <v>152</v>
      </c>
    </row>
    <row r="28" spans="1:19" x14ac:dyDescent="0.2">
      <c r="A28" s="12" t="s">
        <v>190</v>
      </c>
      <c r="B28" s="9">
        <v>101.81699999999999</v>
      </c>
      <c r="C28" s="10" t="s">
        <v>152</v>
      </c>
      <c r="D28" s="9">
        <v>2679.587</v>
      </c>
      <c r="E28" s="10" t="s">
        <v>228</v>
      </c>
      <c r="F28" s="9">
        <v>61.055906</v>
      </c>
      <c r="G28" s="10" t="s">
        <v>224</v>
      </c>
      <c r="H28" s="9">
        <v>1017.67</v>
      </c>
      <c r="I28" s="10" t="s">
        <v>152</v>
      </c>
      <c r="J28" s="9">
        <v>319.08108299999998</v>
      </c>
      <c r="K28" s="10" t="s">
        <v>152</v>
      </c>
      <c r="L28" s="9">
        <v>99.888999999999996</v>
      </c>
      <c r="M28" s="10" t="s">
        <v>261</v>
      </c>
      <c r="N28" s="9">
        <v>740.395110367131</v>
      </c>
      <c r="O28" s="10" t="s">
        <v>262</v>
      </c>
      <c r="P28" s="9">
        <v>768.98934099999997</v>
      </c>
      <c r="Q28" s="10" t="s">
        <v>227</v>
      </c>
      <c r="R28" s="9">
        <v>5788.4844403671304</v>
      </c>
      <c r="S28" s="10" t="s">
        <v>152</v>
      </c>
    </row>
    <row r="29" spans="1:19" x14ac:dyDescent="0.2">
      <c r="A29" s="12" t="s">
        <v>191</v>
      </c>
      <c r="B29" s="9">
        <v>121.337</v>
      </c>
      <c r="C29" s="10" t="s">
        <v>152</v>
      </c>
      <c r="D29" s="9">
        <v>3152.297</v>
      </c>
      <c r="E29" s="10" t="s">
        <v>152</v>
      </c>
      <c r="F29" s="9">
        <v>61.114339999999999</v>
      </c>
      <c r="G29" s="10" t="s">
        <v>224</v>
      </c>
      <c r="H29" s="9">
        <v>1073.279145</v>
      </c>
      <c r="I29" s="10" t="s">
        <v>152</v>
      </c>
      <c r="J29" s="9">
        <v>335.25000699999998</v>
      </c>
      <c r="K29" s="10" t="s">
        <v>152</v>
      </c>
      <c r="L29" s="9">
        <v>104.56825612999999</v>
      </c>
      <c r="M29" s="10" t="s">
        <v>152</v>
      </c>
      <c r="N29" s="9">
        <v>2610.14524102</v>
      </c>
      <c r="O29" s="10" t="s">
        <v>474</v>
      </c>
      <c r="P29" s="9">
        <v>809.23507400000005</v>
      </c>
      <c r="Q29" s="10" t="s">
        <v>447</v>
      </c>
      <c r="R29" s="9">
        <v>8267.2260631499994</v>
      </c>
      <c r="S29" s="10" t="s">
        <v>320</v>
      </c>
    </row>
    <row r="30" spans="1:19" x14ac:dyDescent="0.2">
      <c r="A30" s="12" t="s">
        <v>192</v>
      </c>
      <c r="B30" s="9">
        <v>120.876</v>
      </c>
      <c r="C30" s="10" t="s">
        <v>152</v>
      </c>
      <c r="D30" s="9">
        <v>2840.63</v>
      </c>
      <c r="E30" s="10" t="s">
        <v>446</v>
      </c>
      <c r="F30" s="9">
        <v>63.557949000000001</v>
      </c>
      <c r="G30" s="10" t="s">
        <v>224</v>
      </c>
      <c r="H30" s="9">
        <v>1332.828649</v>
      </c>
      <c r="I30" s="10" t="s">
        <v>152</v>
      </c>
      <c r="J30" s="9">
        <v>487.18810230000003</v>
      </c>
      <c r="K30" s="10" t="s">
        <v>152</v>
      </c>
      <c r="L30" s="9">
        <v>105.98093299999999</v>
      </c>
      <c r="M30" s="10" t="s">
        <v>152</v>
      </c>
      <c r="N30" s="9">
        <v>2590.5834390499999</v>
      </c>
      <c r="O30" s="10" t="s">
        <v>474</v>
      </c>
      <c r="P30" s="9">
        <v>862.10671300000001</v>
      </c>
      <c r="Q30" s="10" t="s">
        <v>447</v>
      </c>
      <c r="R30" s="9">
        <v>8403.7517853499994</v>
      </c>
      <c r="S30" s="10" t="s">
        <v>320</v>
      </c>
    </row>
    <row r="31" spans="1:19" x14ac:dyDescent="0.2">
      <c r="A31" s="12" t="s">
        <v>193</v>
      </c>
      <c r="B31" s="9">
        <v>98.879000000000005</v>
      </c>
      <c r="C31" s="10" t="s">
        <v>152</v>
      </c>
      <c r="D31" s="9">
        <v>2819.52</v>
      </c>
      <c r="E31" s="10" t="s">
        <v>475</v>
      </c>
      <c r="F31" s="9">
        <v>58.054693</v>
      </c>
      <c r="G31" s="10" t="s">
        <v>152</v>
      </c>
      <c r="H31" s="9">
        <v>1511.2284110000001</v>
      </c>
      <c r="I31" s="10" t="s">
        <v>152</v>
      </c>
      <c r="J31" s="9">
        <v>417.96080590999998</v>
      </c>
      <c r="K31" s="10" t="s">
        <v>320</v>
      </c>
      <c r="L31" s="9">
        <v>104.47409</v>
      </c>
      <c r="M31" s="10" t="s">
        <v>152</v>
      </c>
      <c r="N31" s="9">
        <v>2514.1517546700002</v>
      </c>
      <c r="O31" s="10" t="s">
        <v>474</v>
      </c>
      <c r="P31" s="9">
        <v>850.69603500000005</v>
      </c>
      <c r="Q31" s="10" t="s">
        <v>447</v>
      </c>
      <c r="R31" s="9">
        <v>8374.9647895800008</v>
      </c>
      <c r="S31" s="10" t="s">
        <v>320</v>
      </c>
    </row>
    <row r="32" spans="1:19" x14ac:dyDescent="0.2">
      <c r="A32" s="15" t="s">
        <v>195</v>
      </c>
      <c r="B32" s="13">
        <v>92.375</v>
      </c>
      <c r="C32" s="14" t="s">
        <v>152</v>
      </c>
      <c r="D32" s="13">
        <v>2877.52</v>
      </c>
      <c r="E32" s="14" t="s">
        <v>152</v>
      </c>
      <c r="F32" s="13">
        <v>61.996814000000001</v>
      </c>
      <c r="G32" s="14" t="s">
        <v>152</v>
      </c>
      <c r="H32" s="13">
        <v>1533.2051260000001</v>
      </c>
      <c r="I32" s="14" t="s">
        <v>152</v>
      </c>
      <c r="J32" s="13">
        <v>429.97860377000001</v>
      </c>
      <c r="K32" s="14" t="s">
        <v>152</v>
      </c>
      <c r="L32" s="13">
        <v>103.63684600000001</v>
      </c>
      <c r="M32" s="14" t="s">
        <v>152</v>
      </c>
      <c r="N32" s="13">
        <v>2464.4964660999999</v>
      </c>
      <c r="O32" s="14" t="s">
        <v>474</v>
      </c>
      <c r="P32" s="13">
        <v>890.30460900000003</v>
      </c>
      <c r="Q32" s="14" t="s">
        <v>263</v>
      </c>
      <c r="R32" s="13">
        <v>8453.5134648700005</v>
      </c>
      <c r="S32" s="14" t="s">
        <v>152</v>
      </c>
    </row>
    <row r="34" spans="1:2" x14ac:dyDescent="0.2">
      <c r="A34" s="16" t="s">
        <v>196</v>
      </c>
      <c r="B34" s="16" t="s">
        <v>211</v>
      </c>
    </row>
    <row r="36" spans="1:2" x14ac:dyDescent="0.2">
      <c r="B36" s="16" t="s">
        <v>476</v>
      </c>
    </row>
    <row r="37" spans="1:2" x14ac:dyDescent="0.2">
      <c r="B37" s="16" t="s">
        <v>477</v>
      </c>
    </row>
    <row r="38" spans="1:2" x14ac:dyDescent="0.2">
      <c r="B38" s="16" t="s">
        <v>478</v>
      </c>
    </row>
    <row r="39" spans="1:2" x14ac:dyDescent="0.2">
      <c r="B39" s="16" t="s">
        <v>479</v>
      </c>
    </row>
    <row r="40" spans="1:2" x14ac:dyDescent="0.2">
      <c r="B40" s="16" t="s">
        <v>455</v>
      </c>
    </row>
    <row r="41" spans="1:2" x14ac:dyDescent="0.2">
      <c r="B41" s="16" t="s">
        <v>456</v>
      </c>
    </row>
    <row r="42" spans="1:2" x14ac:dyDescent="0.2">
      <c r="B42" s="16" t="s">
        <v>457</v>
      </c>
    </row>
    <row r="43" spans="1:2" x14ac:dyDescent="0.2">
      <c r="B43" s="16" t="s">
        <v>458</v>
      </c>
    </row>
    <row r="44" spans="1:2" x14ac:dyDescent="0.2">
      <c r="B44" s="16" t="s">
        <v>480</v>
      </c>
    </row>
    <row r="45" spans="1:2" x14ac:dyDescent="0.2">
      <c r="B45" s="16" t="s">
        <v>460</v>
      </c>
    </row>
    <row r="46" spans="1:2" x14ac:dyDescent="0.2">
      <c r="B46" s="16" t="s">
        <v>481</v>
      </c>
    </row>
    <row r="47" spans="1:2" x14ac:dyDescent="0.2">
      <c r="B47" s="16" t="s">
        <v>482</v>
      </c>
    </row>
    <row r="48" spans="1:2" x14ac:dyDescent="0.2">
      <c r="B48" s="16" t="s">
        <v>483</v>
      </c>
    </row>
    <row r="49" spans="1:2" x14ac:dyDescent="0.2">
      <c r="B49" s="16" t="s">
        <v>464</v>
      </c>
    </row>
    <row r="50" spans="1:2" x14ac:dyDescent="0.2">
      <c r="B50" s="16" t="s">
        <v>484</v>
      </c>
    </row>
    <row r="51" spans="1:2" x14ac:dyDescent="0.2">
      <c r="B51" s="16" t="s">
        <v>485</v>
      </c>
    </row>
    <row r="52" spans="1:2" x14ac:dyDescent="0.2">
      <c r="B52" s="16" t="s">
        <v>486</v>
      </c>
    </row>
    <row r="54" spans="1:2" x14ac:dyDescent="0.2">
      <c r="B54" s="16" t="s">
        <v>203</v>
      </c>
    </row>
    <row r="55" spans="1:2" x14ac:dyDescent="0.2">
      <c r="B55" s="16" t="s">
        <v>325</v>
      </c>
    </row>
    <row r="58" spans="1:2" x14ac:dyDescent="0.2">
      <c r="A58" s="17" t="str">
        <f>HYPERLINK("#'WAGERING 4'!A2", "&lt;&lt;&lt; Previous table")</f>
        <v>&lt;&lt;&lt; Previous table</v>
      </c>
    </row>
    <row r="59" spans="1:2" x14ac:dyDescent="0.2">
      <c r="A59" s="17" t="str">
        <f>HYPERLINK("#'WAGERING 6'!A2",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S5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HYPERLINK("#'INDEX'!B116", "Link to index")</f>
        <v>Link to index</v>
      </c>
    </row>
    <row r="2" spans="1:19" ht="15.75" customHeight="1" x14ac:dyDescent="0.2">
      <c r="A2" s="27" t="s">
        <v>487</v>
      </c>
      <c r="B2" s="28"/>
      <c r="C2" s="28"/>
      <c r="D2" s="28"/>
      <c r="E2" s="28"/>
      <c r="F2" s="28"/>
      <c r="G2" s="28"/>
      <c r="H2" s="28"/>
      <c r="I2" s="28"/>
      <c r="J2" s="28"/>
      <c r="K2" s="28"/>
      <c r="L2" s="28"/>
      <c r="M2" s="28"/>
      <c r="N2" s="28"/>
      <c r="O2" s="28"/>
      <c r="P2" s="28"/>
      <c r="Q2" s="28"/>
      <c r="R2" s="28"/>
      <c r="S2" s="28"/>
    </row>
    <row r="3" spans="1:19" ht="15.75" customHeight="1" x14ac:dyDescent="0.2">
      <c r="A3" s="27" t="s">
        <v>127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39.008497925311197</v>
      </c>
      <c r="C7" s="10" t="s">
        <v>152</v>
      </c>
      <c r="D7" s="9">
        <v>1402.73782572614</v>
      </c>
      <c r="E7" s="10" t="s">
        <v>152</v>
      </c>
      <c r="F7" s="9">
        <v>79.120323651452296</v>
      </c>
      <c r="G7" s="10" t="s">
        <v>152</v>
      </c>
      <c r="H7" s="9">
        <v>511.52984647302901</v>
      </c>
      <c r="I7" s="10" t="s">
        <v>169</v>
      </c>
      <c r="J7" s="9">
        <v>216.87059751037299</v>
      </c>
      <c r="K7" s="10" t="s">
        <v>169</v>
      </c>
      <c r="L7" s="9">
        <v>57.540767634854802</v>
      </c>
      <c r="M7" s="10" t="s">
        <v>152</v>
      </c>
      <c r="N7" s="9">
        <v>941.95701659751001</v>
      </c>
      <c r="O7" s="10" t="s">
        <v>152</v>
      </c>
      <c r="P7" s="9">
        <v>324.76433609958502</v>
      </c>
      <c r="Q7" s="10" t="s">
        <v>152</v>
      </c>
      <c r="R7" s="9">
        <v>3573.52921161826</v>
      </c>
      <c r="S7" s="10" t="s">
        <v>169</v>
      </c>
    </row>
    <row r="8" spans="1:19" x14ac:dyDescent="0.2">
      <c r="A8" s="12" t="s">
        <v>164</v>
      </c>
      <c r="B8" s="9">
        <v>44.098755381604697</v>
      </c>
      <c r="C8" s="10" t="s">
        <v>152</v>
      </c>
      <c r="D8" s="9">
        <v>1333.5813581213299</v>
      </c>
      <c r="E8" s="10" t="s">
        <v>169</v>
      </c>
      <c r="F8" s="9">
        <v>85.216422700587103</v>
      </c>
      <c r="G8" s="10" t="s">
        <v>152</v>
      </c>
      <c r="H8" s="9">
        <v>471.18536594911899</v>
      </c>
      <c r="I8" s="10" t="s">
        <v>169</v>
      </c>
      <c r="J8" s="9">
        <v>210.99012915851301</v>
      </c>
      <c r="K8" s="10" t="s">
        <v>169</v>
      </c>
      <c r="L8" s="9">
        <v>55.558027397260297</v>
      </c>
      <c r="M8" s="10" t="s">
        <v>152</v>
      </c>
      <c r="N8" s="9">
        <v>987.75417612524495</v>
      </c>
      <c r="O8" s="10" t="s">
        <v>152</v>
      </c>
      <c r="P8" s="9">
        <v>315.07851663405103</v>
      </c>
      <c r="Q8" s="10" t="s">
        <v>152</v>
      </c>
      <c r="R8" s="9">
        <v>3503.4627514677099</v>
      </c>
      <c r="S8" s="10" t="s">
        <v>169</v>
      </c>
    </row>
    <row r="9" spans="1:19" x14ac:dyDescent="0.2">
      <c r="A9" s="12" t="s">
        <v>165</v>
      </c>
      <c r="B9" s="9">
        <v>41.183904942965803</v>
      </c>
      <c r="C9" s="10" t="s">
        <v>152</v>
      </c>
      <c r="D9" s="9">
        <v>1381.63011026616</v>
      </c>
      <c r="E9" s="10" t="s">
        <v>169</v>
      </c>
      <c r="F9" s="9">
        <v>151.80697338402999</v>
      </c>
      <c r="G9" s="10" t="s">
        <v>152</v>
      </c>
      <c r="H9" s="9">
        <v>474.51576425855501</v>
      </c>
      <c r="I9" s="10" t="s">
        <v>169</v>
      </c>
      <c r="J9" s="9">
        <v>183.64158935361201</v>
      </c>
      <c r="K9" s="10" t="s">
        <v>169</v>
      </c>
      <c r="L9" s="9">
        <v>51.655460418251003</v>
      </c>
      <c r="M9" s="10" t="s">
        <v>152</v>
      </c>
      <c r="N9" s="9">
        <v>1021.08345627376</v>
      </c>
      <c r="O9" s="10" t="s">
        <v>152</v>
      </c>
      <c r="P9" s="9">
        <v>318.36838022813703</v>
      </c>
      <c r="Q9" s="10" t="s">
        <v>152</v>
      </c>
      <c r="R9" s="9">
        <v>3623.8856391254799</v>
      </c>
      <c r="S9" s="10" t="s">
        <v>169</v>
      </c>
    </row>
    <row r="10" spans="1:19" x14ac:dyDescent="0.2">
      <c r="A10" s="12" t="s">
        <v>166</v>
      </c>
      <c r="B10" s="9">
        <v>40.2359040590406</v>
      </c>
      <c r="C10" s="10" t="s">
        <v>169</v>
      </c>
      <c r="D10" s="9">
        <v>1399.56432103321</v>
      </c>
      <c r="E10" s="10" t="s">
        <v>169</v>
      </c>
      <c r="F10" s="9">
        <v>186.25323985239899</v>
      </c>
      <c r="G10" s="10" t="s">
        <v>152</v>
      </c>
      <c r="H10" s="9">
        <v>486.23266051660499</v>
      </c>
      <c r="I10" s="10" t="s">
        <v>169</v>
      </c>
      <c r="J10" s="9">
        <v>186.10588191881899</v>
      </c>
      <c r="K10" s="10" t="s">
        <v>169</v>
      </c>
      <c r="L10" s="9">
        <v>46.807708487084902</v>
      </c>
      <c r="M10" s="10" t="s">
        <v>152</v>
      </c>
      <c r="N10" s="9">
        <v>1038.05038376384</v>
      </c>
      <c r="O10" s="10" t="s">
        <v>152</v>
      </c>
      <c r="P10" s="9">
        <v>331.56253874538697</v>
      </c>
      <c r="Q10" s="10" t="s">
        <v>152</v>
      </c>
      <c r="R10" s="9">
        <v>3714.8126383763802</v>
      </c>
      <c r="S10" s="10" t="s">
        <v>169</v>
      </c>
    </row>
    <row r="11" spans="1:19" x14ac:dyDescent="0.2">
      <c r="A11" s="12" t="s">
        <v>170</v>
      </c>
      <c r="B11" s="9">
        <v>43.070104504504499</v>
      </c>
      <c r="C11" s="10" t="s">
        <v>169</v>
      </c>
      <c r="D11" s="9">
        <v>1403.98151351351</v>
      </c>
      <c r="E11" s="10" t="s">
        <v>152</v>
      </c>
      <c r="F11" s="9">
        <v>199.27864504504501</v>
      </c>
      <c r="G11" s="10" t="s">
        <v>152</v>
      </c>
      <c r="H11" s="9">
        <v>515.112623423424</v>
      </c>
      <c r="I11" s="10" t="s">
        <v>169</v>
      </c>
      <c r="J11" s="9">
        <v>192.44660540540499</v>
      </c>
      <c r="K11" s="10" t="s">
        <v>169</v>
      </c>
      <c r="L11" s="9">
        <v>44.507412612612598</v>
      </c>
      <c r="M11" s="10" t="s">
        <v>152</v>
      </c>
      <c r="N11" s="9">
        <v>1074.08508108108</v>
      </c>
      <c r="O11" s="10" t="s">
        <v>152</v>
      </c>
      <c r="P11" s="9">
        <v>348.33925405405398</v>
      </c>
      <c r="Q11" s="10" t="s">
        <v>152</v>
      </c>
      <c r="R11" s="9">
        <v>3820.8212396396402</v>
      </c>
      <c r="S11" s="10" t="s">
        <v>169</v>
      </c>
    </row>
    <row r="12" spans="1:19" x14ac:dyDescent="0.2">
      <c r="A12" s="12" t="s">
        <v>171</v>
      </c>
      <c r="B12" s="9">
        <v>43.293271126760601</v>
      </c>
      <c r="C12" s="10" t="s">
        <v>169</v>
      </c>
      <c r="D12" s="9">
        <v>1483.06418661972</v>
      </c>
      <c r="E12" s="10" t="s">
        <v>152</v>
      </c>
      <c r="F12" s="9">
        <v>184.57128521126799</v>
      </c>
      <c r="G12" s="10" t="s">
        <v>152</v>
      </c>
      <c r="H12" s="9">
        <v>533.249566901408</v>
      </c>
      <c r="I12" s="10" t="s">
        <v>169</v>
      </c>
      <c r="J12" s="9">
        <v>199.47794366197201</v>
      </c>
      <c r="K12" s="10" t="s">
        <v>169</v>
      </c>
      <c r="L12" s="9">
        <v>47.629971830985902</v>
      </c>
      <c r="M12" s="10" t="s">
        <v>152</v>
      </c>
      <c r="N12" s="9">
        <v>1081.15714788732</v>
      </c>
      <c r="O12" s="10" t="s">
        <v>152</v>
      </c>
      <c r="P12" s="9">
        <v>385.88748239436597</v>
      </c>
      <c r="Q12" s="10" t="s">
        <v>152</v>
      </c>
      <c r="R12" s="9">
        <v>3958.3308556338002</v>
      </c>
      <c r="S12" s="10" t="s">
        <v>169</v>
      </c>
    </row>
    <row r="13" spans="1:19" x14ac:dyDescent="0.2">
      <c r="A13" s="12" t="s">
        <v>172</v>
      </c>
      <c r="B13" s="9">
        <v>44.887105802047799</v>
      </c>
      <c r="C13" s="10" t="s">
        <v>169</v>
      </c>
      <c r="D13" s="9">
        <v>1414.5039658703099</v>
      </c>
      <c r="E13" s="10" t="s">
        <v>152</v>
      </c>
      <c r="F13" s="9">
        <v>221.33928938566601</v>
      </c>
      <c r="G13" s="10" t="s">
        <v>152</v>
      </c>
      <c r="H13" s="9">
        <v>529.07578117272999</v>
      </c>
      <c r="I13" s="10" t="s">
        <v>169</v>
      </c>
      <c r="J13" s="9">
        <v>180.92797952218399</v>
      </c>
      <c r="K13" s="10" t="s">
        <v>169</v>
      </c>
      <c r="L13" s="9">
        <v>88.876668941979503</v>
      </c>
      <c r="M13" s="10" t="s">
        <v>152</v>
      </c>
      <c r="N13" s="9">
        <v>1063.02790222116</v>
      </c>
      <c r="O13" s="10" t="s">
        <v>152</v>
      </c>
      <c r="P13" s="9">
        <v>405.34748573378801</v>
      </c>
      <c r="Q13" s="10" t="s">
        <v>152</v>
      </c>
      <c r="R13" s="9">
        <v>3947.98617864986</v>
      </c>
      <c r="S13" s="10" t="s">
        <v>169</v>
      </c>
    </row>
    <row r="14" spans="1:19" x14ac:dyDescent="0.2">
      <c r="A14" s="12" t="s">
        <v>173</v>
      </c>
      <c r="B14" s="9">
        <v>44.568172470978404</v>
      </c>
      <c r="C14" s="10" t="s">
        <v>169</v>
      </c>
      <c r="D14" s="9">
        <v>1404.7163681592001</v>
      </c>
      <c r="E14" s="10" t="s">
        <v>152</v>
      </c>
      <c r="F14" s="9">
        <v>322.29062354892199</v>
      </c>
      <c r="G14" s="10" t="s">
        <v>152</v>
      </c>
      <c r="H14" s="9">
        <v>550.53659912938599</v>
      </c>
      <c r="I14" s="10" t="s">
        <v>169</v>
      </c>
      <c r="J14" s="9">
        <v>186.71402321724699</v>
      </c>
      <c r="K14" s="10" t="s">
        <v>169</v>
      </c>
      <c r="L14" s="9">
        <v>101.837111111111</v>
      </c>
      <c r="M14" s="10" t="s">
        <v>152</v>
      </c>
      <c r="N14" s="9">
        <v>1106.84155987396</v>
      </c>
      <c r="O14" s="10" t="s">
        <v>152</v>
      </c>
      <c r="P14" s="9">
        <v>432.26863018242102</v>
      </c>
      <c r="Q14" s="10" t="s">
        <v>152</v>
      </c>
      <c r="R14" s="9">
        <v>4149.7730876932301</v>
      </c>
      <c r="S14" s="10" t="s">
        <v>169</v>
      </c>
    </row>
    <row r="15" spans="1:19" x14ac:dyDescent="0.2">
      <c r="A15" s="12" t="s">
        <v>174</v>
      </c>
      <c r="B15" s="9">
        <v>42.880974358974399</v>
      </c>
      <c r="C15" s="10" t="s">
        <v>169</v>
      </c>
      <c r="D15" s="9">
        <v>1315.75068910256</v>
      </c>
      <c r="E15" s="10" t="s">
        <v>152</v>
      </c>
      <c r="F15" s="9">
        <v>365.85562820512803</v>
      </c>
      <c r="G15" s="10" t="s">
        <v>152</v>
      </c>
      <c r="H15" s="9">
        <v>534.60686909224398</v>
      </c>
      <c r="I15" s="10" t="s">
        <v>169</v>
      </c>
      <c r="J15" s="9">
        <v>157.989355769231</v>
      </c>
      <c r="K15" s="10" t="s">
        <v>169</v>
      </c>
      <c r="L15" s="9">
        <v>121.156858974359</v>
      </c>
      <c r="M15" s="10" t="s">
        <v>152</v>
      </c>
      <c r="N15" s="9">
        <v>1078.7258379807699</v>
      </c>
      <c r="O15" s="10" t="s">
        <v>169</v>
      </c>
      <c r="P15" s="9">
        <v>432.75257051282102</v>
      </c>
      <c r="Q15" s="10" t="s">
        <v>152</v>
      </c>
      <c r="R15" s="9">
        <v>4049.7187839960902</v>
      </c>
      <c r="S15" s="10" t="s">
        <v>169</v>
      </c>
    </row>
    <row r="16" spans="1:19" x14ac:dyDescent="0.2">
      <c r="A16" s="12" t="s">
        <v>176</v>
      </c>
      <c r="B16" s="9">
        <v>42.359153965785403</v>
      </c>
      <c r="C16" s="10" t="s">
        <v>169</v>
      </c>
      <c r="D16" s="9">
        <v>1371.79947433904</v>
      </c>
      <c r="E16" s="10" t="s">
        <v>152</v>
      </c>
      <c r="F16" s="9">
        <v>424.89388217729402</v>
      </c>
      <c r="G16" s="10" t="s">
        <v>152</v>
      </c>
      <c r="H16" s="9">
        <v>559.06085225505399</v>
      </c>
      <c r="I16" s="10" t="s">
        <v>169</v>
      </c>
      <c r="J16" s="9">
        <v>183.47857542768301</v>
      </c>
      <c r="K16" s="10" t="s">
        <v>169</v>
      </c>
      <c r="L16" s="9">
        <v>153.38455054432399</v>
      </c>
      <c r="M16" s="10" t="s">
        <v>152</v>
      </c>
      <c r="N16" s="9">
        <v>1113.2682216112</v>
      </c>
      <c r="O16" s="10" t="s">
        <v>152</v>
      </c>
      <c r="P16" s="9">
        <v>435.27227101244199</v>
      </c>
      <c r="Q16" s="10" t="s">
        <v>152</v>
      </c>
      <c r="R16" s="9">
        <v>4283.5169813328203</v>
      </c>
      <c r="S16" s="10" t="s">
        <v>169</v>
      </c>
    </row>
    <row r="17" spans="1:19" x14ac:dyDescent="0.2">
      <c r="A17" s="12" t="s">
        <v>177</v>
      </c>
      <c r="B17" s="9">
        <v>40.364750759878397</v>
      </c>
      <c r="C17" s="10" t="s">
        <v>169</v>
      </c>
      <c r="D17" s="9">
        <v>1394.4571489361699</v>
      </c>
      <c r="E17" s="10" t="s">
        <v>152</v>
      </c>
      <c r="F17" s="9">
        <v>498.09090987538002</v>
      </c>
      <c r="G17" s="10" t="s">
        <v>152</v>
      </c>
      <c r="H17" s="9">
        <v>541.14581458966597</v>
      </c>
      <c r="I17" s="10" t="s">
        <v>169</v>
      </c>
      <c r="J17" s="9">
        <v>211.65256838905799</v>
      </c>
      <c r="K17" s="10" t="s">
        <v>169</v>
      </c>
      <c r="L17" s="9">
        <v>139.69794832826699</v>
      </c>
      <c r="M17" s="10" t="s">
        <v>152</v>
      </c>
      <c r="N17" s="9">
        <v>1126.0433450395101</v>
      </c>
      <c r="O17" s="10" t="s">
        <v>152</v>
      </c>
      <c r="P17" s="9">
        <v>402.43370820668702</v>
      </c>
      <c r="Q17" s="10" t="s">
        <v>152</v>
      </c>
      <c r="R17" s="9">
        <v>4353.8861941246196</v>
      </c>
      <c r="S17" s="10" t="s">
        <v>169</v>
      </c>
    </row>
    <row r="18" spans="1:19" x14ac:dyDescent="0.2">
      <c r="A18" s="12" t="s">
        <v>178</v>
      </c>
      <c r="B18" s="9">
        <v>36.277555228276903</v>
      </c>
      <c r="C18" s="10" t="s">
        <v>169</v>
      </c>
      <c r="D18" s="9">
        <v>1387.00612371134</v>
      </c>
      <c r="E18" s="10" t="s">
        <v>152</v>
      </c>
      <c r="F18" s="9">
        <v>544.79257115463895</v>
      </c>
      <c r="G18" s="10" t="s">
        <v>152</v>
      </c>
      <c r="H18" s="9">
        <v>526.17516936671598</v>
      </c>
      <c r="I18" s="10" t="s">
        <v>169</v>
      </c>
      <c r="J18" s="9">
        <v>194.811475699558</v>
      </c>
      <c r="K18" s="10" t="s">
        <v>169</v>
      </c>
      <c r="L18" s="9">
        <v>146.533207658321</v>
      </c>
      <c r="M18" s="10" t="s">
        <v>152</v>
      </c>
      <c r="N18" s="9">
        <v>1077.9239351988199</v>
      </c>
      <c r="O18" s="10" t="s">
        <v>169</v>
      </c>
      <c r="P18" s="9">
        <v>416.82910957290102</v>
      </c>
      <c r="Q18" s="10" t="s">
        <v>152</v>
      </c>
      <c r="R18" s="9">
        <v>4330.3491475905703</v>
      </c>
      <c r="S18" s="10" t="s">
        <v>169</v>
      </c>
    </row>
    <row r="19" spans="1:19" x14ac:dyDescent="0.2">
      <c r="A19" s="12" t="s">
        <v>179</v>
      </c>
      <c r="B19" s="9">
        <v>34.769697841726597</v>
      </c>
      <c r="C19" s="10" t="s">
        <v>169</v>
      </c>
      <c r="D19" s="9">
        <v>1456.49997985612</v>
      </c>
      <c r="E19" s="10" t="s">
        <v>152</v>
      </c>
      <c r="F19" s="9">
        <v>689.51130234820096</v>
      </c>
      <c r="G19" s="10" t="s">
        <v>152</v>
      </c>
      <c r="H19" s="9">
        <v>527.31378992805799</v>
      </c>
      <c r="I19" s="10" t="s">
        <v>169</v>
      </c>
      <c r="J19" s="9">
        <v>194.689286330935</v>
      </c>
      <c r="K19" s="10" t="s">
        <v>169</v>
      </c>
      <c r="L19" s="9">
        <v>138.757861870504</v>
      </c>
      <c r="M19" s="10" t="s">
        <v>152</v>
      </c>
      <c r="N19" s="9">
        <v>1073.6310906474801</v>
      </c>
      <c r="O19" s="10" t="s">
        <v>169</v>
      </c>
      <c r="P19" s="9">
        <v>448.96719194244599</v>
      </c>
      <c r="Q19" s="10" t="s">
        <v>152</v>
      </c>
      <c r="R19" s="9">
        <v>4564.1402007654697</v>
      </c>
      <c r="S19" s="10" t="s">
        <v>169</v>
      </c>
    </row>
    <row r="20" spans="1:19" x14ac:dyDescent="0.2">
      <c r="A20" s="12" t="s">
        <v>180</v>
      </c>
      <c r="B20" s="9">
        <v>33.110512676056302</v>
      </c>
      <c r="C20" s="10" t="s">
        <v>169</v>
      </c>
      <c r="D20" s="9">
        <v>1471.1693830985901</v>
      </c>
      <c r="E20" s="10" t="s">
        <v>152</v>
      </c>
      <c r="F20" s="9">
        <v>838.74739410140899</v>
      </c>
      <c r="G20" s="10" t="s">
        <v>152</v>
      </c>
      <c r="H20" s="9">
        <v>518.05825352112697</v>
      </c>
      <c r="I20" s="10" t="s">
        <v>169</v>
      </c>
      <c r="J20" s="9">
        <v>149.83823943662</v>
      </c>
      <c r="K20" s="10" t="s">
        <v>169</v>
      </c>
      <c r="L20" s="9">
        <v>56.496115492957699</v>
      </c>
      <c r="M20" s="10" t="s">
        <v>152</v>
      </c>
      <c r="N20" s="9">
        <v>1061.03718873239</v>
      </c>
      <c r="O20" s="10" t="s">
        <v>169</v>
      </c>
      <c r="P20" s="9">
        <v>464.68168169014098</v>
      </c>
      <c r="Q20" s="10" t="s">
        <v>152</v>
      </c>
      <c r="R20" s="9">
        <v>4593.1387687492997</v>
      </c>
      <c r="S20" s="10" t="s">
        <v>169</v>
      </c>
    </row>
    <row r="21" spans="1:19" x14ac:dyDescent="0.2">
      <c r="A21" s="12" t="s">
        <v>181</v>
      </c>
      <c r="B21" s="9">
        <v>30.6950288065844</v>
      </c>
      <c r="C21" s="10" t="s">
        <v>169</v>
      </c>
      <c r="D21" s="9">
        <v>1496.0987379972601</v>
      </c>
      <c r="E21" s="10" t="s">
        <v>152</v>
      </c>
      <c r="F21" s="9">
        <v>956.96456898216695</v>
      </c>
      <c r="G21" s="10" t="s">
        <v>152</v>
      </c>
      <c r="H21" s="9">
        <v>489.68284224965703</v>
      </c>
      <c r="I21" s="10" t="s">
        <v>169</v>
      </c>
      <c r="J21" s="9">
        <v>164.68215637860101</v>
      </c>
      <c r="K21" s="10" t="s">
        <v>169</v>
      </c>
      <c r="L21" s="9">
        <v>59.611739368998599</v>
      </c>
      <c r="M21" s="10" t="s">
        <v>152</v>
      </c>
      <c r="N21" s="9">
        <v>1048.33100704701</v>
      </c>
      <c r="O21" s="10" t="s">
        <v>169</v>
      </c>
      <c r="P21" s="9">
        <v>474.89380795610401</v>
      </c>
      <c r="Q21" s="10" t="s">
        <v>152</v>
      </c>
      <c r="R21" s="9">
        <v>4720.9598887863804</v>
      </c>
      <c r="S21" s="10" t="s">
        <v>169</v>
      </c>
    </row>
    <row r="22" spans="1:19" x14ac:dyDescent="0.2">
      <c r="A22" s="12" t="s">
        <v>182</v>
      </c>
      <c r="B22" s="9">
        <v>29.3381401617251</v>
      </c>
      <c r="C22" s="10" t="s">
        <v>169</v>
      </c>
      <c r="D22" s="9">
        <v>1518.4463099730499</v>
      </c>
      <c r="E22" s="10" t="s">
        <v>152</v>
      </c>
      <c r="F22" s="9">
        <v>1230.7554954797799</v>
      </c>
      <c r="G22" s="10" t="s">
        <v>152</v>
      </c>
      <c r="H22" s="9">
        <v>473.68035309972998</v>
      </c>
      <c r="I22" s="10" t="s">
        <v>169</v>
      </c>
      <c r="J22" s="9">
        <v>160.18755795148201</v>
      </c>
      <c r="K22" s="10" t="s">
        <v>169</v>
      </c>
      <c r="L22" s="9">
        <v>61.053522911051203</v>
      </c>
      <c r="M22" s="10" t="s">
        <v>152</v>
      </c>
      <c r="N22" s="9">
        <v>1053.3915013477099</v>
      </c>
      <c r="O22" s="10" t="s">
        <v>169</v>
      </c>
      <c r="P22" s="9">
        <v>463.88128301886798</v>
      </c>
      <c r="Q22" s="10" t="s">
        <v>152</v>
      </c>
      <c r="R22" s="9">
        <v>4990.7341639433998</v>
      </c>
      <c r="S22" s="10" t="s">
        <v>169</v>
      </c>
    </row>
    <row r="23" spans="1:19" x14ac:dyDescent="0.2">
      <c r="A23" s="12" t="s">
        <v>184</v>
      </c>
      <c r="B23" s="9">
        <v>25.616718085106399</v>
      </c>
      <c r="C23" s="10" t="s">
        <v>169</v>
      </c>
      <c r="D23" s="9">
        <v>1503.47909308511</v>
      </c>
      <c r="E23" s="10" t="s">
        <v>169</v>
      </c>
      <c r="F23" s="9">
        <v>1559.84435651596</v>
      </c>
      <c r="G23" s="10" t="s">
        <v>152</v>
      </c>
      <c r="H23" s="9">
        <v>450.40894414893597</v>
      </c>
      <c r="I23" s="10" t="s">
        <v>169</v>
      </c>
      <c r="J23" s="9">
        <v>153.13300531914899</v>
      </c>
      <c r="K23" s="10" t="s">
        <v>169</v>
      </c>
      <c r="L23" s="9">
        <v>63.110537234042603</v>
      </c>
      <c r="M23" s="10" t="s">
        <v>152</v>
      </c>
      <c r="N23" s="9">
        <v>1003.91034840426</v>
      </c>
      <c r="O23" s="10" t="s">
        <v>169</v>
      </c>
      <c r="P23" s="9">
        <v>446.737015957447</v>
      </c>
      <c r="Q23" s="10" t="s">
        <v>152</v>
      </c>
      <c r="R23" s="9">
        <v>5206.2400187499998</v>
      </c>
      <c r="S23" s="10" t="s">
        <v>169</v>
      </c>
    </row>
    <row r="24" spans="1:19" x14ac:dyDescent="0.2">
      <c r="A24" s="12" t="s">
        <v>185</v>
      </c>
      <c r="B24" s="9">
        <v>22.491124183006502</v>
      </c>
      <c r="C24" s="10" t="s">
        <v>169</v>
      </c>
      <c r="D24" s="9">
        <v>1436.7785934640499</v>
      </c>
      <c r="E24" s="10" t="s">
        <v>169</v>
      </c>
      <c r="F24" s="9">
        <v>2048.6107368888902</v>
      </c>
      <c r="G24" s="10" t="s">
        <v>152</v>
      </c>
      <c r="H24" s="9">
        <v>435.37813912284997</v>
      </c>
      <c r="I24" s="10" t="s">
        <v>169</v>
      </c>
      <c r="J24" s="9">
        <v>150.13891326285301</v>
      </c>
      <c r="K24" s="10" t="s">
        <v>169</v>
      </c>
      <c r="L24" s="9">
        <v>56.162624533516301</v>
      </c>
      <c r="M24" s="10" t="s">
        <v>152</v>
      </c>
      <c r="N24" s="9">
        <v>1001.07465359477</v>
      </c>
      <c r="O24" s="10" t="s">
        <v>169</v>
      </c>
      <c r="P24" s="9">
        <v>422.129001329804</v>
      </c>
      <c r="Q24" s="10" t="s">
        <v>152</v>
      </c>
      <c r="R24" s="9">
        <v>5572.7637863797399</v>
      </c>
      <c r="S24" s="10" t="s">
        <v>169</v>
      </c>
    </row>
    <row r="25" spans="1:19" x14ac:dyDescent="0.2">
      <c r="A25" s="12" t="s">
        <v>187</v>
      </c>
      <c r="B25" s="9">
        <v>20.050664102564099</v>
      </c>
      <c r="C25" s="10" t="s">
        <v>169</v>
      </c>
      <c r="D25" s="9">
        <v>1468.8357051282101</v>
      </c>
      <c r="E25" s="10" t="s">
        <v>169</v>
      </c>
      <c r="F25" s="9">
        <v>2503.0763564102599</v>
      </c>
      <c r="G25" s="10" t="s">
        <v>175</v>
      </c>
      <c r="H25" s="9">
        <v>425.96991388848699</v>
      </c>
      <c r="I25" s="10" t="s">
        <v>169</v>
      </c>
      <c r="J25" s="9">
        <v>274.25966923076902</v>
      </c>
      <c r="K25" s="10" t="s">
        <v>168</v>
      </c>
      <c r="L25" s="9">
        <v>57.424575692589698</v>
      </c>
      <c r="M25" s="10" t="s">
        <v>152</v>
      </c>
      <c r="N25" s="9">
        <v>1006.66760290145</v>
      </c>
      <c r="O25" s="10" t="s">
        <v>169</v>
      </c>
      <c r="P25" s="9">
        <v>420.79672051282103</v>
      </c>
      <c r="Q25" s="10" t="s">
        <v>152</v>
      </c>
      <c r="R25" s="9">
        <v>6177.0812078671397</v>
      </c>
      <c r="S25" s="10" t="s">
        <v>169</v>
      </c>
    </row>
    <row r="26" spans="1:19" x14ac:dyDescent="0.2">
      <c r="A26" s="12" t="s">
        <v>188</v>
      </c>
      <c r="B26" s="9">
        <v>20.757377049180299</v>
      </c>
      <c r="C26" s="10" t="s">
        <v>169</v>
      </c>
      <c r="D26" s="9">
        <v>1428.81623959647</v>
      </c>
      <c r="E26" s="10" t="s">
        <v>169</v>
      </c>
      <c r="F26" s="9">
        <v>2617.8245901639302</v>
      </c>
      <c r="G26" s="10" t="s">
        <v>152</v>
      </c>
      <c r="H26" s="9">
        <v>403.48488122103402</v>
      </c>
      <c r="I26" s="10" t="s">
        <v>169</v>
      </c>
      <c r="J26" s="9">
        <v>293.092935687264</v>
      </c>
      <c r="K26" s="10" t="s">
        <v>152</v>
      </c>
      <c r="L26" s="9">
        <v>52.235665508891103</v>
      </c>
      <c r="M26" s="10" t="s">
        <v>152</v>
      </c>
      <c r="N26" s="9">
        <v>967.82893129740899</v>
      </c>
      <c r="O26" s="10" t="s">
        <v>473</v>
      </c>
      <c r="P26" s="9">
        <v>394.19487263556101</v>
      </c>
      <c r="Q26" s="10" t="s">
        <v>152</v>
      </c>
      <c r="R26" s="9">
        <v>6178.2354931597401</v>
      </c>
      <c r="S26" s="10" t="s">
        <v>169</v>
      </c>
    </row>
    <row r="27" spans="1:19" x14ac:dyDescent="0.2">
      <c r="A27" s="12" t="s">
        <v>189</v>
      </c>
      <c r="B27" s="9">
        <v>97.142854296388506</v>
      </c>
      <c r="C27" s="10" t="s">
        <v>152</v>
      </c>
      <c r="D27" s="9">
        <v>2576.8389016189299</v>
      </c>
      <c r="E27" s="10" t="s">
        <v>186</v>
      </c>
      <c r="F27" s="9">
        <v>48.403222321295203</v>
      </c>
      <c r="G27" s="10" t="s">
        <v>443</v>
      </c>
      <c r="H27" s="9">
        <v>984.51265006226697</v>
      </c>
      <c r="I27" s="10" t="s">
        <v>225</v>
      </c>
      <c r="J27" s="9">
        <v>284.52201743462001</v>
      </c>
      <c r="K27" s="10" t="s">
        <v>152</v>
      </c>
      <c r="L27" s="9">
        <v>44.977452054794497</v>
      </c>
      <c r="M27" s="10" t="s">
        <v>152</v>
      </c>
      <c r="N27" s="9">
        <v>870.213568944803</v>
      </c>
      <c r="O27" s="10" t="s">
        <v>226</v>
      </c>
      <c r="P27" s="9">
        <v>652.663693648817</v>
      </c>
      <c r="Q27" s="10" t="s">
        <v>152</v>
      </c>
      <c r="R27" s="9">
        <v>5559.2743603819099</v>
      </c>
      <c r="S27" s="10" t="s">
        <v>152</v>
      </c>
    </row>
    <row r="28" spans="1:19" x14ac:dyDescent="0.2">
      <c r="A28" s="12" t="s">
        <v>190</v>
      </c>
      <c r="B28" s="9">
        <v>121.531566176471</v>
      </c>
      <c r="C28" s="10" t="s">
        <v>152</v>
      </c>
      <c r="D28" s="9">
        <v>3198.4286004902001</v>
      </c>
      <c r="E28" s="10" t="s">
        <v>228</v>
      </c>
      <c r="F28" s="9">
        <v>72.878005446078404</v>
      </c>
      <c r="G28" s="10" t="s">
        <v>224</v>
      </c>
      <c r="H28" s="9">
        <v>1214.7188480392199</v>
      </c>
      <c r="I28" s="10" t="s">
        <v>152</v>
      </c>
      <c r="J28" s="9">
        <v>380.86393975735302</v>
      </c>
      <c r="K28" s="10" t="s">
        <v>152</v>
      </c>
      <c r="L28" s="9">
        <v>119.23025245098</v>
      </c>
      <c r="M28" s="10" t="s">
        <v>261</v>
      </c>
      <c r="N28" s="9">
        <v>883.75592830586504</v>
      </c>
      <c r="O28" s="10" t="s">
        <v>262</v>
      </c>
      <c r="P28" s="9">
        <v>917.88678692892199</v>
      </c>
      <c r="Q28" s="10" t="s">
        <v>227</v>
      </c>
      <c r="R28" s="9">
        <v>6909.2939275950803</v>
      </c>
      <c r="S28" s="10" t="s">
        <v>152</v>
      </c>
    </row>
    <row r="29" spans="1:19" x14ac:dyDescent="0.2">
      <c r="A29" s="12" t="s">
        <v>191</v>
      </c>
      <c r="B29" s="9">
        <v>138.54893083235601</v>
      </c>
      <c r="C29" s="10" t="s">
        <v>152</v>
      </c>
      <c r="D29" s="9">
        <v>3599.4575357561498</v>
      </c>
      <c r="E29" s="10" t="s">
        <v>152</v>
      </c>
      <c r="F29" s="9">
        <v>69.783548839390406</v>
      </c>
      <c r="G29" s="10" t="s">
        <v>224</v>
      </c>
      <c r="H29" s="9">
        <v>1225.52624528722</v>
      </c>
      <c r="I29" s="10" t="s">
        <v>152</v>
      </c>
      <c r="J29" s="9">
        <v>382.80598689097297</v>
      </c>
      <c r="K29" s="10" t="s">
        <v>152</v>
      </c>
      <c r="L29" s="9">
        <v>119.40150231022299</v>
      </c>
      <c r="M29" s="10" t="s">
        <v>152</v>
      </c>
      <c r="N29" s="9">
        <v>2980.4003103792302</v>
      </c>
      <c r="O29" s="10" t="s">
        <v>474</v>
      </c>
      <c r="P29" s="9">
        <v>924.02691919812401</v>
      </c>
      <c r="Q29" s="10" t="s">
        <v>447</v>
      </c>
      <c r="R29" s="9">
        <v>9439.9509794936694</v>
      </c>
      <c r="S29" s="10" t="s">
        <v>320</v>
      </c>
    </row>
    <row r="30" spans="1:19" x14ac:dyDescent="0.2">
      <c r="A30" s="12" t="s">
        <v>192</v>
      </c>
      <c r="B30" s="9">
        <v>128.95205257393201</v>
      </c>
      <c r="C30" s="10" t="s">
        <v>152</v>
      </c>
      <c r="D30" s="9">
        <v>3030.4201752464401</v>
      </c>
      <c r="E30" s="10" t="s">
        <v>446</v>
      </c>
      <c r="F30" s="9">
        <v>67.804427520262905</v>
      </c>
      <c r="G30" s="10" t="s">
        <v>224</v>
      </c>
      <c r="H30" s="9">
        <v>1421.8785368302299</v>
      </c>
      <c r="I30" s="10" t="s">
        <v>152</v>
      </c>
      <c r="J30" s="9">
        <v>519.73845743723996</v>
      </c>
      <c r="K30" s="10" t="s">
        <v>152</v>
      </c>
      <c r="L30" s="9">
        <v>113.061805851041</v>
      </c>
      <c r="M30" s="10" t="s">
        <v>152</v>
      </c>
      <c r="N30" s="9">
        <v>2763.6673270916799</v>
      </c>
      <c r="O30" s="10" t="s">
        <v>474</v>
      </c>
      <c r="P30" s="9">
        <v>919.70639481051501</v>
      </c>
      <c r="Q30" s="10" t="s">
        <v>447</v>
      </c>
      <c r="R30" s="9">
        <v>8965.2291773613397</v>
      </c>
      <c r="S30" s="10" t="s">
        <v>320</v>
      </c>
    </row>
    <row r="31" spans="1:19" x14ac:dyDescent="0.2">
      <c r="A31" s="12" t="s">
        <v>193</v>
      </c>
      <c r="B31" s="9">
        <v>101.270395373291</v>
      </c>
      <c r="C31" s="10" t="s">
        <v>152</v>
      </c>
      <c r="D31" s="9">
        <v>2887.7102839116701</v>
      </c>
      <c r="E31" s="10" t="s">
        <v>475</v>
      </c>
      <c r="F31" s="9">
        <v>59.458749718191399</v>
      </c>
      <c r="G31" s="10" t="s">
        <v>152</v>
      </c>
      <c r="H31" s="9">
        <v>1547.7775734111499</v>
      </c>
      <c r="I31" s="10" t="s">
        <v>152</v>
      </c>
      <c r="J31" s="9">
        <v>428.06921656818099</v>
      </c>
      <c r="K31" s="10" t="s">
        <v>320</v>
      </c>
      <c r="L31" s="9">
        <v>107.000803007361</v>
      </c>
      <c r="M31" s="10" t="s">
        <v>152</v>
      </c>
      <c r="N31" s="9">
        <v>2574.9566866967202</v>
      </c>
      <c r="O31" s="10" t="s">
        <v>474</v>
      </c>
      <c r="P31" s="9">
        <v>871.27017675078901</v>
      </c>
      <c r="Q31" s="10" t="s">
        <v>447</v>
      </c>
      <c r="R31" s="9">
        <v>8577.5138854373508</v>
      </c>
      <c r="S31" s="10" t="s">
        <v>320</v>
      </c>
    </row>
    <row r="32" spans="1:19" x14ac:dyDescent="0.2">
      <c r="A32" s="15" t="s">
        <v>195</v>
      </c>
      <c r="B32" s="13">
        <v>92.375</v>
      </c>
      <c r="C32" s="14" t="s">
        <v>152</v>
      </c>
      <c r="D32" s="13">
        <v>2877.52</v>
      </c>
      <c r="E32" s="14" t="s">
        <v>152</v>
      </c>
      <c r="F32" s="13">
        <v>61.996814000000001</v>
      </c>
      <c r="G32" s="14" t="s">
        <v>152</v>
      </c>
      <c r="H32" s="13">
        <v>1533.2051260000001</v>
      </c>
      <c r="I32" s="14" t="s">
        <v>152</v>
      </c>
      <c r="J32" s="13">
        <v>429.97860377000001</v>
      </c>
      <c r="K32" s="14" t="s">
        <v>152</v>
      </c>
      <c r="L32" s="13">
        <v>103.63684600000001</v>
      </c>
      <c r="M32" s="14" t="s">
        <v>152</v>
      </c>
      <c r="N32" s="13">
        <v>2464.4964660999999</v>
      </c>
      <c r="O32" s="14" t="s">
        <v>474</v>
      </c>
      <c r="P32" s="13">
        <v>890.30460900000003</v>
      </c>
      <c r="Q32" s="14" t="s">
        <v>263</v>
      </c>
      <c r="R32" s="13">
        <v>8453.5134648700005</v>
      </c>
      <c r="S32" s="14" t="s">
        <v>152</v>
      </c>
    </row>
    <row r="34" spans="1:2" x14ac:dyDescent="0.2">
      <c r="A34" s="16" t="s">
        <v>196</v>
      </c>
      <c r="B34" s="16" t="s">
        <v>211</v>
      </c>
    </row>
    <row r="36" spans="1:2" x14ac:dyDescent="0.2">
      <c r="B36" s="16" t="s">
        <v>476</v>
      </c>
    </row>
    <row r="37" spans="1:2" x14ac:dyDescent="0.2">
      <c r="B37" s="16" t="s">
        <v>477</v>
      </c>
    </row>
    <row r="38" spans="1:2" x14ac:dyDescent="0.2">
      <c r="B38" s="16" t="s">
        <v>478</v>
      </c>
    </row>
    <row r="39" spans="1:2" x14ac:dyDescent="0.2">
      <c r="B39" s="16" t="s">
        <v>479</v>
      </c>
    </row>
    <row r="40" spans="1:2" x14ac:dyDescent="0.2">
      <c r="B40" s="16" t="s">
        <v>455</v>
      </c>
    </row>
    <row r="41" spans="1:2" x14ac:dyDescent="0.2">
      <c r="B41" s="16" t="s">
        <v>456</v>
      </c>
    </row>
    <row r="42" spans="1:2" x14ac:dyDescent="0.2">
      <c r="B42" s="16" t="s">
        <v>457</v>
      </c>
    </row>
    <row r="43" spans="1:2" x14ac:dyDescent="0.2">
      <c r="B43" s="16" t="s">
        <v>458</v>
      </c>
    </row>
    <row r="44" spans="1:2" x14ac:dyDescent="0.2">
      <c r="B44" s="16" t="s">
        <v>480</v>
      </c>
    </row>
    <row r="45" spans="1:2" x14ac:dyDescent="0.2">
      <c r="B45" s="16" t="s">
        <v>460</v>
      </c>
    </row>
    <row r="46" spans="1:2" x14ac:dyDescent="0.2">
      <c r="B46" s="16" t="s">
        <v>481</v>
      </c>
    </row>
    <row r="47" spans="1:2" x14ac:dyDescent="0.2">
      <c r="B47" s="16" t="s">
        <v>482</v>
      </c>
    </row>
    <row r="48" spans="1:2" x14ac:dyDescent="0.2">
      <c r="B48" s="16" t="s">
        <v>483</v>
      </c>
    </row>
    <row r="49" spans="1:2" x14ac:dyDescent="0.2">
      <c r="B49" s="16" t="s">
        <v>464</v>
      </c>
    </row>
    <row r="50" spans="1:2" x14ac:dyDescent="0.2">
      <c r="B50" s="16" t="s">
        <v>484</v>
      </c>
    </row>
    <row r="51" spans="1:2" x14ac:dyDescent="0.2">
      <c r="B51" s="16" t="s">
        <v>485</v>
      </c>
    </row>
    <row r="52" spans="1:2" x14ac:dyDescent="0.2">
      <c r="B52" s="16" t="s">
        <v>486</v>
      </c>
    </row>
    <row r="54" spans="1:2" x14ac:dyDescent="0.2">
      <c r="B54" s="16" t="s">
        <v>203</v>
      </c>
    </row>
    <row r="55" spans="1:2" x14ac:dyDescent="0.2">
      <c r="B55" s="16" t="s">
        <v>325</v>
      </c>
    </row>
    <row r="58" spans="1:2" x14ac:dyDescent="0.2">
      <c r="A58" s="17" t="str">
        <f>HYPERLINK("#'WAGERING 5'!A2", "&lt;&lt;&lt; Previous table")</f>
        <v>&lt;&lt;&lt; Previous table</v>
      </c>
    </row>
    <row r="59" spans="1:2" x14ac:dyDescent="0.2">
      <c r="A59" s="17" t="str">
        <f>HYPERLINK("#'WAGERING 7'!A2",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S5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HYPERLINK("#'INDEX'!B117", "Link to index")</f>
        <v>Link to index</v>
      </c>
    </row>
    <row r="2" spans="1:19" ht="15.75" customHeight="1" x14ac:dyDescent="0.2">
      <c r="A2" s="27" t="s">
        <v>488</v>
      </c>
      <c r="B2" s="28"/>
      <c r="C2" s="28"/>
      <c r="D2" s="28"/>
      <c r="E2" s="28"/>
      <c r="F2" s="28"/>
      <c r="G2" s="28"/>
      <c r="H2" s="28"/>
      <c r="I2" s="28"/>
      <c r="J2" s="28"/>
      <c r="K2" s="28"/>
      <c r="L2" s="28"/>
      <c r="M2" s="28"/>
      <c r="N2" s="28"/>
      <c r="O2" s="28"/>
      <c r="P2" s="28"/>
      <c r="Q2" s="28"/>
      <c r="R2" s="28"/>
      <c r="S2" s="28"/>
    </row>
    <row r="3" spans="1:19" ht="15.75" customHeight="1" x14ac:dyDescent="0.2">
      <c r="A3" s="27" t="s">
        <v>128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81.9805453337042</v>
      </c>
      <c r="C7" s="10" t="s">
        <v>152</v>
      </c>
      <c r="D7" s="18">
        <v>143.91047369086601</v>
      </c>
      <c r="E7" s="10" t="s">
        <v>152</v>
      </c>
      <c r="F7" s="18">
        <v>285.64237434660998</v>
      </c>
      <c r="G7" s="10" t="s">
        <v>152</v>
      </c>
      <c r="H7" s="18">
        <v>98.071189256370005</v>
      </c>
      <c r="I7" s="10" t="s">
        <v>169</v>
      </c>
      <c r="J7" s="18">
        <v>94.1800251153754</v>
      </c>
      <c r="K7" s="10" t="s">
        <v>169</v>
      </c>
      <c r="L7" s="18">
        <v>81.067154066026703</v>
      </c>
      <c r="M7" s="10" t="s">
        <v>152</v>
      </c>
      <c r="N7" s="18">
        <v>131.614809351893</v>
      </c>
      <c r="O7" s="10" t="s">
        <v>152</v>
      </c>
      <c r="P7" s="18">
        <v>116.197857734173</v>
      </c>
      <c r="Q7" s="10" t="s">
        <v>152</v>
      </c>
      <c r="R7" s="18">
        <v>124.582803089821</v>
      </c>
      <c r="S7" s="10" t="s">
        <v>169</v>
      </c>
    </row>
    <row r="8" spans="1:19" x14ac:dyDescent="0.2">
      <c r="A8" s="12" t="s">
        <v>164</v>
      </c>
      <c r="B8" s="18">
        <v>96.649476461115299</v>
      </c>
      <c r="C8" s="10" t="s">
        <v>152</v>
      </c>
      <c r="D8" s="18">
        <v>143.02519367860799</v>
      </c>
      <c r="E8" s="10" t="s">
        <v>169</v>
      </c>
      <c r="F8" s="18">
        <v>320.61156289889999</v>
      </c>
      <c r="G8" s="10" t="s">
        <v>152</v>
      </c>
      <c r="H8" s="18">
        <v>93.969204171847494</v>
      </c>
      <c r="I8" s="10" t="s">
        <v>169</v>
      </c>
      <c r="J8" s="18">
        <v>96.467671338528802</v>
      </c>
      <c r="K8" s="10" t="s">
        <v>169</v>
      </c>
      <c r="L8" s="18">
        <v>82.653486571785905</v>
      </c>
      <c r="M8" s="10" t="s">
        <v>152</v>
      </c>
      <c r="N8" s="18">
        <v>144.29216395505401</v>
      </c>
      <c r="O8" s="10" t="s">
        <v>152</v>
      </c>
      <c r="P8" s="18">
        <v>117.515832891679</v>
      </c>
      <c r="Q8" s="10" t="s">
        <v>152</v>
      </c>
      <c r="R8" s="18">
        <v>127.631800601919</v>
      </c>
      <c r="S8" s="10" t="s">
        <v>169</v>
      </c>
    </row>
    <row r="9" spans="1:19" x14ac:dyDescent="0.2">
      <c r="A9" s="12" t="s">
        <v>165</v>
      </c>
      <c r="B9" s="18">
        <v>91.380277292159306</v>
      </c>
      <c r="C9" s="10" t="s">
        <v>152</v>
      </c>
      <c r="D9" s="18">
        <v>150.59388894831699</v>
      </c>
      <c r="E9" s="10" t="s">
        <v>169</v>
      </c>
      <c r="F9" s="18">
        <v>581.55635950911505</v>
      </c>
      <c r="G9" s="10" t="s">
        <v>152</v>
      </c>
      <c r="H9" s="18">
        <v>95.215200070150502</v>
      </c>
      <c r="I9" s="10" t="s">
        <v>169</v>
      </c>
      <c r="J9" s="18">
        <v>85.773665943338202</v>
      </c>
      <c r="K9" s="10" t="s">
        <v>169</v>
      </c>
      <c r="L9" s="18">
        <v>78.734176857922705</v>
      </c>
      <c r="M9" s="10" t="s">
        <v>152</v>
      </c>
      <c r="N9" s="18">
        <v>151.361839881343</v>
      </c>
      <c r="O9" s="10" t="s">
        <v>152</v>
      </c>
      <c r="P9" s="18">
        <v>120.201024839369</v>
      </c>
      <c r="Q9" s="10" t="s">
        <v>152</v>
      </c>
      <c r="R9" s="18">
        <v>133.897294214233</v>
      </c>
      <c r="S9" s="10" t="s">
        <v>169</v>
      </c>
    </row>
    <row r="10" spans="1:19" x14ac:dyDescent="0.2">
      <c r="A10" s="12" t="s">
        <v>166</v>
      </c>
      <c r="B10" s="18">
        <v>90.665943174846802</v>
      </c>
      <c r="C10" s="10" t="s">
        <v>169</v>
      </c>
      <c r="D10" s="18">
        <v>155.661404520921</v>
      </c>
      <c r="E10" s="10" t="s">
        <v>169</v>
      </c>
      <c r="F10" s="18">
        <v>732.83414292683995</v>
      </c>
      <c r="G10" s="10" t="s">
        <v>152</v>
      </c>
      <c r="H10" s="18">
        <v>97.871834786274604</v>
      </c>
      <c r="I10" s="10" t="s">
        <v>169</v>
      </c>
      <c r="J10" s="18">
        <v>88.792975578973696</v>
      </c>
      <c r="K10" s="10" t="s">
        <v>169</v>
      </c>
      <c r="L10" s="18">
        <v>72.777108753538002</v>
      </c>
      <c r="M10" s="10" t="s">
        <v>152</v>
      </c>
      <c r="N10" s="18">
        <v>156.34954683311</v>
      </c>
      <c r="O10" s="10" t="s">
        <v>152</v>
      </c>
      <c r="P10" s="18">
        <v>126.897838106629</v>
      </c>
      <c r="Q10" s="10" t="s">
        <v>152</v>
      </c>
      <c r="R10" s="18">
        <v>139.386445434759</v>
      </c>
      <c r="S10" s="10" t="s">
        <v>169</v>
      </c>
    </row>
    <row r="11" spans="1:19" x14ac:dyDescent="0.2">
      <c r="A11" s="12" t="s">
        <v>170</v>
      </c>
      <c r="B11" s="18">
        <v>98.187048287367801</v>
      </c>
      <c r="C11" s="10" t="s">
        <v>169</v>
      </c>
      <c r="D11" s="18">
        <v>158.61898520609</v>
      </c>
      <c r="E11" s="10" t="s">
        <v>152</v>
      </c>
      <c r="F11" s="18">
        <v>799.80278217996101</v>
      </c>
      <c r="G11" s="10" t="s">
        <v>152</v>
      </c>
      <c r="H11" s="18">
        <v>103.338570340934</v>
      </c>
      <c r="I11" s="10" t="s">
        <v>169</v>
      </c>
      <c r="J11" s="18">
        <v>93.208334767680398</v>
      </c>
      <c r="K11" s="10" t="s">
        <v>169</v>
      </c>
      <c r="L11" s="18">
        <v>69.868189600904699</v>
      </c>
      <c r="M11" s="10" t="s">
        <v>152</v>
      </c>
      <c r="N11" s="18">
        <v>163.35970671430201</v>
      </c>
      <c r="O11" s="10" t="s">
        <v>152</v>
      </c>
      <c r="P11" s="18">
        <v>134.16332197331701</v>
      </c>
      <c r="Q11" s="10" t="s">
        <v>152</v>
      </c>
      <c r="R11" s="18">
        <v>144.729887449475</v>
      </c>
      <c r="S11" s="10" t="s">
        <v>169</v>
      </c>
    </row>
    <row r="12" spans="1:19" x14ac:dyDescent="0.2">
      <c r="A12" s="12" t="s">
        <v>171</v>
      </c>
      <c r="B12" s="18">
        <v>99.882500484635997</v>
      </c>
      <c r="C12" s="10" t="s">
        <v>169</v>
      </c>
      <c r="D12" s="18">
        <v>170.15036719767599</v>
      </c>
      <c r="E12" s="10" t="s">
        <v>152</v>
      </c>
      <c r="F12" s="18">
        <v>747.46527777777806</v>
      </c>
      <c r="G12" s="10" t="s">
        <v>152</v>
      </c>
      <c r="H12" s="18">
        <v>106.734548390097</v>
      </c>
      <c r="I12" s="10" t="s">
        <v>169</v>
      </c>
      <c r="J12" s="18">
        <v>97.987362420067498</v>
      </c>
      <c r="K12" s="10" t="s">
        <v>169</v>
      </c>
      <c r="L12" s="18">
        <v>75.629931765333794</v>
      </c>
      <c r="M12" s="10" t="s">
        <v>152</v>
      </c>
      <c r="N12" s="18">
        <v>165.88969594212401</v>
      </c>
      <c r="O12" s="10" t="s">
        <v>152</v>
      </c>
      <c r="P12" s="18">
        <v>149.299776848135</v>
      </c>
      <c r="Q12" s="10" t="s">
        <v>152</v>
      </c>
      <c r="R12" s="18">
        <v>151.29541367288101</v>
      </c>
      <c r="S12" s="10" t="s">
        <v>169</v>
      </c>
    </row>
    <row r="13" spans="1:19" x14ac:dyDescent="0.2">
      <c r="A13" s="12" t="s">
        <v>172</v>
      </c>
      <c r="B13" s="18">
        <v>105.326380736575</v>
      </c>
      <c r="C13" s="10" t="s">
        <v>169</v>
      </c>
      <c r="D13" s="18">
        <v>165.96638532550901</v>
      </c>
      <c r="E13" s="10" t="s">
        <v>152</v>
      </c>
      <c r="F13" s="18">
        <v>906.447917446617</v>
      </c>
      <c r="G13" s="10" t="s">
        <v>152</v>
      </c>
      <c r="H13" s="18">
        <v>106.612569166466</v>
      </c>
      <c r="I13" s="10" t="s">
        <v>169</v>
      </c>
      <c r="J13" s="18">
        <v>90.7421787242627</v>
      </c>
      <c r="K13" s="10" t="s">
        <v>169</v>
      </c>
      <c r="L13" s="18">
        <v>144.28027155084001</v>
      </c>
      <c r="M13" s="10" t="s">
        <v>152</v>
      </c>
      <c r="N13" s="18">
        <v>165.58380819749399</v>
      </c>
      <c r="O13" s="10" t="s">
        <v>152</v>
      </c>
      <c r="P13" s="18">
        <v>158.522253462717</v>
      </c>
      <c r="Q13" s="10" t="s">
        <v>152</v>
      </c>
      <c r="R13" s="18">
        <v>153.34711932661699</v>
      </c>
      <c r="S13" s="10" t="s">
        <v>169</v>
      </c>
    </row>
    <row r="14" spans="1:19" x14ac:dyDescent="0.2">
      <c r="A14" s="12" t="s">
        <v>173</v>
      </c>
      <c r="B14" s="18">
        <v>105.51091073521501</v>
      </c>
      <c r="C14" s="10" t="s">
        <v>169</v>
      </c>
      <c r="D14" s="18">
        <v>167.51896050811101</v>
      </c>
      <c r="E14" s="10" t="s">
        <v>152</v>
      </c>
      <c r="F14" s="18">
        <v>1326.4880101582901</v>
      </c>
      <c r="G14" s="10" t="s">
        <v>152</v>
      </c>
      <c r="H14" s="18">
        <v>111.291555886217</v>
      </c>
      <c r="I14" s="10" t="s">
        <v>169</v>
      </c>
      <c r="J14" s="18">
        <v>95.195075622660397</v>
      </c>
      <c r="K14" s="10" t="s">
        <v>169</v>
      </c>
      <c r="L14" s="18">
        <v>168.500077505706</v>
      </c>
      <c r="M14" s="10" t="s">
        <v>152</v>
      </c>
      <c r="N14" s="18">
        <v>174.116785555794</v>
      </c>
      <c r="O14" s="10" t="s">
        <v>152</v>
      </c>
      <c r="P14" s="18">
        <v>169.59785340992701</v>
      </c>
      <c r="Q14" s="10" t="s">
        <v>152</v>
      </c>
      <c r="R14" s="18">
        <v>162.915451182596</v>
      </c>
      <c r="S14" s="10" t="s">
        <v>169</v>
      </c>
    </row>
    <row r="15" spans="1:19" x14ac:dyDescent="0.2">
      <c r="A15" s="12" t="s">
        <v>174</v>
      </c>
      <c r="B15" s="18">
        <v>102.815718020259</v>
      </c>
      <c r="C15" s="10" t="s">
        <v>169</v>
      </c>
      <c r="D15" s="18">
        <v>159.60127749940901</v>
      </c>
      <c r="E15" s="10" t="s">
        <v>152</v>
      </c>
      <c r="F15" s="18">
        <v>1509.86713906112</v>
      </c>
      <c r="G15" s="10" t="s">
        <v>152</v>
      </c>
      <c r="H15" s="18">
        <v>108.857021789859</v>
      </c>
      <c r="I15" s="10" t="s">
        <v>169</v>
      </c>
      <c r="J15" s="18">
        <v>82.253463898256896</v>
      </c>
      <c r="K15" s="10" t="s">
        <v>169</v>
      </c>
      <c r="L15" s="18">
        <v>204.985732602159</v>
      </c>
      <c r="M15" s="10" t="s">
        <v>152</v>
      </c>
      <c r="N15" s="18">
        <v>171.875588333238</v>
      </c>
      <c r="O15" s="10" t="s">
        <v>169</v>
      </c>
      <c r="P15" s="18">
        <v>170.26061457445701</v>
      </c>
      <c r="Q15" s="10" t="s">
        <v>152</v>
      </c>
      <c r="R15" s="18">
        <v>161.04044794834601</v>
      </c>
      <c r="S15" s="10" t="s">
        <v>169</v>
      </c>
    </row>
    <row r="16" spans="1:19" x14ac:dyDescent="0.2">
      <c r="A16" s="12" t="s">
        <v>176</v>
      </c>
      <c r="B16" s="18">
        <v>102.544545124514</v>
      </c>
      <c r="C16" s="10" t="s">
        <v>169</v>
      </c>
      <c r="D16" s="18">
        <v>168.30236900396599</v>
      </c>
      <c r="E16" s="10" t="s">
        <v>152</v>
      </c>
      <c r="F16" s="18">
        <v>1743.95682692846</v>
      </c>
      <c r="G16" s="10" t="s">
        <v>152</v>
      </c>
      <c r="H16" s="18">
        <v>114.12407226571599</v>
      </c>
      <c r="I16" s="10" t="s">
        <v>169</v>
      </c>
      <c r="J16" s="18">
        <v>97.047224852857994</v>
      </c>
      <c r="K16" s="10" t="s">
        <v>169</v>
      </c>
      <c r="L16" s="18">
        <v>263.71522849381898</v>
      </c>
      <c r="M16" s="10" t="s">
        <v>152</v>
      </c>
      <c r="N16" s="18">
        <v>178.472491497579</v>
      </c>
      <c r="O16" s="10" t="s">
        <v>152</v>
      </c>
      <c r="P16" s="18">
        <v>170.59203917040401</v>
      </c>
      <c r="Q16" s="10" t="s">
        <v>152</v>
      </c>
      <c r="R16" s="18">
        <v>171.53978506031899</v>
      </c>
      <c r="S16" s="10" t="s">
        <v>169</v>
      </c>
    </row>
    <row r="17" spans="1:19" x14ac:dyDescent="0.2">
      <c r="A17" s="12" t="s">
        <v>177</v>
      </c>
      <c r="B17" s="18">
        <v>97.834958893100506</v>
      </c>
      <c r="C17" s="10" t="s">
        <v>169</v>
      </c>
      <c r="D17" s="18">
        <v>172.22718178971101</v>
      </c>
      <c r="E17" s="10" t="s">
        <v>152</v>
      </c>
      <c r="F17" s="18">
        <v>2034.4357838795399</v>
      </c>
      <c r="G17" s="10" t="s">
        <v>152</v>
      </c>
      <c r="H17" s="18">
        <v>110.429712857192</v>
      </c>
      <c r="I17" s="10" t="s">
        <v>169</v>
      </c>
      <c r="J17" s="18">
        <v>112.946754237231</v>
      </c>
      <c r="K17" s="10" t="s">
        <v>169</v>
      </c>
      <c r="L17" s="18">
        <v>242.52789231376099</v>
      </c>
      <c r="M17" s="10" t="s">
        <v>152</v>
      </c>
      <c r="N17" s="18">
        <v>180.75302776691001</v>
      </c>
      <c r="O17" s="10" t="s">
        <v>152</v>
      </c>
      <c r="P17" s="18">
        <v>156.75034910926701</v>
      </c>
      <c r="Q17" s="10" t="s">
        <v>152</v>
      </c>
      <c r="R17" s="18">
        <v>174.82103465500001</v>
      </c>
      <c r="S17" s="10" t="s">
        <v>169</v>
      </c>
    </row>
    <row r="18" spans="1:19" x14ac:dyDescent="0.2">
      <c r="A18" s="12" t="s">
        <v>178</v>
      </c>
      <c r="B18" s="18">
        <v>88.826447732361601</v>
      </c>
      <c r="C18" s="10" t="s">
        <v>169</v>
      </c>
      <c r="D18" s="18">
        <v>174.43713711999001</v>
      </c>
      <c r="E18" s="10" t="s">
        <v>152</v>
      </c>
      <c r="F18" s="18">
        <v>2260.0683217985902</v>
      </c>
      <c r="G18" s="10" t="s">
        <v>152</v>
      </c>
      <c r="H18" s="18">
        <v>108.735155299094</v>
      </c>
      <c r="I18" s="10" t="s">
        <v>169</v>
      </c>
      <c r="J18" s="18">
        <v>106.05496806629399</v>
      </c>
      <c r="K18" s="10" t="s">
        <v>169</v>
      </c>
      <c r="L18" s="18">
        <v>259.78894310059599</v>
      </c>
      <c r="M18" s="10" t="s">
        <v>152</v>
      </c>
      <c r="N18" s="18">
        <v>175.520167763578</v>
      </c>
      <c r="O18" s="10" t="s">
        <v>169</v>
      </c>
      <c r="P18" s="18">
        <v>163.04717240775599</v>
      </c>
      <c r="Q18" s="10" t="s">
        <v>152</v>
      </c>
      <c r="R18" s="18">
        <v>176.44571279509699</v>
      </c>
      <c r="S18" s="10" t="s">
        <v>169</v>
      </c>
    </row>
    <row r="19" spans="1:19" x14ac:dyDescent="0.2">
      <c r="A19" s="12" t="s">
        <v>179</v>
      </c>
      <c r="B19" s="18">
        <v>85.327958921517904</v>
      </c>
      <c r="C19" s="10" t="s">
        <v>169</v>
      </c>
      <c r="D19" s="18">
        <v>185.161878947069</v>
      </c>
      <c r="E19" s="10" t="s">
        <v>152</v>
      </c>
      <c r="F19" s="18">
        <v>2873.96340971886</v>
      </c>
      <c r="G19" s="10" t="s">
        <v>152</v>
      </c>
      <c r="H19" s="18">
        <v>109.34754621462901</v>
      </c>
      <c r="I19" s="10" t="s">
        <v>169</v>
      </c>
      <c r="J19" s="18">
        <v>107.391624487619</v>
      </c>
      <c r="K19" s="10" t="s">
        <v>169</v>
      </c>
      <c r="L19" s="18">
        <v>250.24516246436301</v>
      </c>
      <c r="M19" s="10" t="s">
        <v>152</v>
      </c>
      <c r="N19" s="18">
        <v>175.691826758849</v>
      </c>
      <c r="O19" s="10" t="s">
        <v>169</v>
      </c>
      <c r="P19" s="18">
        <v>174.31376811259099</v>
      </c>
      <c r="Q19" s="10" t="s">
        <v>152</v>
      </c>
      <c r="R19" s="18">
        <v>187.10705969636101</v>
      </c>
      <c r="S19" s="10" t="s">
        <v>169</v>
      </c>
    </row>
    <row r="20" spans="1:19" x14ac:dyDescent="0.2">
      <c r="A20" s="12" t="s">
        <v>180</v>
      </c>
      <c r="B20" s="18">
        <v>81.406604674066699</v>
      </c>
      <c r="C20" s="10" t="s">
        <v>169</v>
      </c>
      <c r="D20" s="18">
        <v>188.43796676773999</v>
      </c>
      <c r="E20" s="10" t="s">
        <v>152</v>
      </c>
      <c r="F20" s="18">
        <v>3470.18811102881</v>
      </c>
      <c r="G20" s="10" t="s">
        <v>152</v>
      </c>
      <c r="H20" s="18">
        <v>107.513764133352</v>
      </c>
      <c r="I20" s="10" t="s">
        <v>169</v>
      </c>
      <c r="J20" s="18">
        <v>83.570841064289695</v>
      </c>
      <c r="K20" s="10" t="s">
        <v>169</v>
      </c>
      <c r="L20" s="18">
        <v>103.689417677028</v>
      </c>
      <c r="M20" s="10" t="s">
        <v>152</v>
      </c>
      <c r="N20" s="18">
        <v>173.62716647843601</v>
      </c>
      <c r="O20" s="10" t="s">
        <v>169</v>
      </c>
      <c r="P20" s="18">
        <v>179.07560612893201</v>
      </c>
      <c r="Q20" s="10" t="s">
        <v>152</v>
      </c>
      <c r="R20" s="18">
        <v>188.853707244937</v>
      </c>
      <c r="S20" s="10" t="s">
        <v>169</v>
      </c>
    </row>
    <row r="21" spans="1:19" x14ac:dyDescent="0.2">
      <c r="A21" s="12" t="s">
        <v>181</v>
      </c>
      <c r="B21" s="18">
        <v>76.338769488416602</v>
      </c>
      <c r="C21" s="10" t="s">
        <v>169</v>
      </c>
      <c r="D21" s="18">
        <v>193.81334952468799</v>
      </c>
      <c r="E21" s="10" t="s">
        <v>152</v>
      </c>
      <c r="F21" s="18">
        <v>3985.6414562553</v>
      </c>
      <c r="G21" s="10" t="s">
        <v>152</v>
      </c>
      <c r="H21" s="18">
        <v>102.51412859997799</v>
      </c>
      <c r="I21" s="10" t="s">
        <v>169</v>
      </c>
      <c r="J21" s="18">
        <v>93.391316800291506</v>
      </c>
      <c r="K21" s="10" t="s">
        <v>169</v>
      </c>
      <c r="L21" s="18">
        <v>111.805802665277</v>
      </c>
      <c r="M21" s="10" t="s">
        <v>152</v>
      </c>
      <c r="N21" s="18">
        <v>172.36284936118</v>
      </c>
      <c r="O21" s="10" t="s">
        <v>169</v>
      </c>
      <c r="P21" s="18">
        <v>184.379088289945</v>
      </c>
      <c r="Q21" s="10" t="s">
        <v>152</v>
      </c>
      <c r="R21" s="18">
        <v>195.926122484318</v>
      </c>
      <c r="S21" s="10" t="s">
        <v>169</v>
      </c>
    </row>
    <row r="22" spans="1:19" x14ac:dyDescent="0.2">
      <c r="A22" s="12" t="s">
        <v>182</v>
      </c>
      <c r="B22" s="18">
        <v>73.152530390212306</v>
      </c>
      <c r="C22" s="10" t="s">
        <v>169</v>
      </c>
      <c r="D22" s="18">
        <v>197.19171805796401</v>
      </c>
      <c r="E22" s="10" t="s">
        <v>152</v>
      </c>
      <c r="F22" s="18">
        <v>5168.8058909950896</v>
      </c>
      <c r="G22" s="10" t="s">
        <v>152</v>
      </c>
      <c r="H22" s="18">
        <v>99.470510346873098</v>
      </c>
      <c r="I22" s="10" t="s">
        <v>169</v>
      </c>
      <c r="J22" s="18">
        <v>91.619020376508004</v>
      </c>
      <c r="K22" s="10" t="s">
        <v>169</v>
      </c>
      <c r="L22" s="18">
        <v>115.89735667012199</v>
      </c>
      <c r="M22" s="10" t="s">
        <v>152</v>
      </c>
      <c r="N22" s="18">
        <v>172.507593200912</v>
      </c>
      <c r="O22" s="10" t="s">
        <v>169</v>
      </c>
      <c r="P22" s="18">
        <v>181.404764269748</v>
      </c>
      <c r="Q22" s="10" t="s">
        <v>152</v>
      </c>
      <c r="R22" s="18">
        <v>207.573257331853</v>
      </c>
      <c r="S22" s="10" t="s">
        <v>169</v>
      </c>
    </row>
    <row r="23" spans="1:19" x14ac:dyDescent="0.2">
      <c r="A23" s="12" t="s">
        <v>184</v>
      </c>
      <c r="B23" s="18">
        <v>63.607433624334099</v>
      </c>
      <c r="C23" s="10" t="s">
        <v>169</v>
      </c>
      <c r="D23" s="18">
        <v>194.824875347339</v>
      </c>
      <c r="E23" s="10" t="s">
        <v>169</v>
      </c>
      <c r="F23" s="18">
        <v>6593.00825826442</v>
      </c>
      <c r="G23" s="10" t="s">
        <v>152</v>
      </c>
      <c r="H23" s="18">
        <v>94.502968665415906</v>
      </c>
      <c r="I23" s="10" t="s">
        <v>169</v>
      </c>
      <c r="J23" s="18">
        <v>88.070417598887403</v>
      </c>
      <c r="K23" s="10" t="s">
        <v>169</v>
      </c>
      <c r="L23" s="18">
        <v>120.68971923032601</v>
      </c>
      <c r="M23" s="10" t="s">
        <v>152</v>
      </c>
      <c r="N23" s="18">
        <v>162.800120142575</v>
      </c>
      <c r="O23" s="10" t="s">
        <v>169</v>
      </c>
      <c r="P23" s="18">
        <v>175.80776412846501</v>
      </c>
      <c r="Q23" s="10" t="s">
        <v>152</v>
      </c>
      <c r="R23" s="18">
        <v>216.06640399278601</v>
      </c>
      <c r="S23" s="10" t="s">
        <v>169</v>
      </c>
    </row>
    <row r="24" spans="1:19" x14ac:dyDescent="0.2">
      <c r="A24" s="12" t="s">
        <v>185</v>
      </c>
      <c r="B24" s="18">
        <v>55.500573385487797</v>
      </c>
      <c r="C24" s="10" t="s">
        <v>169</v>
      </c>
      <c r="D24" s="18">
        <v>186.273996801995</v>
      </c>
      <c r="E24" s="10" t="s">
        <v>169</v>
      </c>
      <c r="F24" s="18">
        <v>8760.1328429757905</v>
      </c>
      <c r="G24" s="10" t="s">
        <v>152</v>
      </c>
      <c r="H24" s="18">
        <v>91.397683237656096</v>
      </c>
      <c r="I24" s="10" t="s">
        <v>169</v>
      </c>
      <c r="J24" s="18">
        <v>87.053026308382002</v>
      </c>
      <c r="K24" s="10" t="s">
        <v>169</v>
      </c>
      <c r="L24" s="18">
        <v>107.70570330164</v>
      </c>
      <c r="M24" s="10" t="s">
        <v>152</v>
      </c>
      <c r="N24" s="18">
        <v>161.35291297759599</v>
      </c>
      <c r="O24" s="10" t="s">
        <v>169</v>
      </c>
      <c r="P24" s="18">
        <v>167.576259416243</v>
      </c>
      <c r="Q24" s="10" t="s">
        <v>152</v>
      </c>
      <c r="R24" s="18">
        <v>231.33082934712999</v>
      </c>
      <c r="S24" s="10" t="s">
        <v>169</v>
      </c>
    </row>
    <row r="25" spans="1:19" x14ac:dyDescent="0.2">
      <c r="A25" s="12" t="s">
        <v>187</v>
      </c>
      <c r="B25" s="18">
        <v>49.0571686953121</v>
      </c>
      <c r="C25" s="10" t="s">
        <v>169</v>
      </c>
      <c r="D25" s="18">
        <v>191.086470618145</v>
      </c>
      <c r="E25" s="10" t="s">
        <v>169</v>
      </c>
      <c r="F25" s="18">
        <v>10876.0858359784</v>
      </c>
      <c r="G25" s="10" t="s">
        <v>175</v>
      </c>
      <c r="H25" s="18">
        <v>89.534296437940995</v>
      </c>
      <c r="I25" s="10" t="s">
        <v>169</v>
      </c>
      <c r="J25" s="18">
        <v>160.26733478471701</v>
      </c>
      <c r="K25" s="10" t="s">
        <v>168</v>
      </c>
      <c r="L25" s="18">
        <v>109.695773069845</v>
      </c>
      <c r="M25" s="10" t="s">
        <v>152</v>
      </c>
      <c r="N25" s="18">
        <v>161.950237769795</v>
      </c>
      <c r="O25" s="10" t="s">
        <v>169</v>
      </c>
      <c r="P25" s="18">
        <v>168.278333421139</v>
      </c>
      <c r="Q25" s="10" t="s">
        <v>152</v>
      </c>
      <c r="R25" s="18">
        <v>256.95870079800102</v>
      </c>
      <c r="S25" s="10" t="s">
        <v>169</v>
      </c>
    </row>
    <row r="26" spans="1:19" x14ac:dyDescent="0.2">
      <c r="A26" s="12" t="s">
        <v>188</v>
      </c>
      <c r="B26" s="18">
        <v>50.316038311643801</v>
      </c>
      <c r="C26" s="10" t="s">
        <v>169</v>
      </c>
      <c r="D26" s="18">
        <v>186.37542914082599</v>
      </c>
      <c r="E26" s="10" t="s">
        <v>169</v>
      </c>
      <c r="F26" s="18">
        <v>11566.9535769719</v>
      </c>
      <c r="G26" s="10" t="s">
        <v>152</v>
      </c>
      <c r="H26" s="18">
        <v>84.647892592228501</v>
      </c>
      <c r="I26" s="10" t="s">
        <v>169</v>
      </c>
      <c r="J26" s="18">
        <v>171.862159960648</v>
      </c>
      <c r="K26" s="10" t="s">
        <v>152</v>
      </c>
      <c r="L26" s="18">
        <v>99.077168887180505</v>
      </c>
      <c r="M26" s="10" t="s">
        <v>152</v>
      </c>
      <c r="N26" s="18">
        <v>155.17203772863999</v>
      </c>
      <c r="O26" s="10" t="s">
        <v>473</v>
      </c>
      <c r="P26" s="18">
        <v>157.920440211574</v>
      </c>
      <c r="Q26" s="10" t="s">
        <v>152</v>
      </c>
      <c r="R26" s="18">
        <v>256.97231438183002</v>
      </c>
      <c r="S26" s="10" t="s">
        <v>169</v>
      </c>
    </row>
    <row r="27" spans="1:19" x14ac:dyDescent="0.2">
      <c r="A27" s="12" t="s">
        <v>189</v>
      </c>
      <c r="B27" s="18">
        <v>232.900275538172</v>
      </c>
      <c r="C27" s="10" t="s">
        <v>152</v>
      </c>
      <c r="D27" s="18">
        <v>336.64062781020903</v>
      </c>
      <c r="E27" s="10" t="s">
        <v>186</v>
      </c>
      <c r="F27" s="18">
        <v>216.022660405191</v>
      </c>
      <c r="G27" s="10" t="s">
        <v>443</v>
      </c>
      <c r="H27" s="18">
        <v>205.40837931716499</v>
      </c>
      <c r="I27" s="10" t="s">
        <v>225</v>
      </c>
      <c r="J27" s="18">
        <v>166.52947171245901</v>
      </c>
      <c r="K27" s="10" t="s">
        <v>152</v>
      </c>
      <c r="L27" s="18">
        <v>84.515773915005596</v>
      </c>
      <c r="M27" s="10" t="s">
        <v>152</v>
      </c>
      <c r="N27" s="18">
        <v>138.993696993979</v>
      </c>
      <c r="O27" s="10" t="s">
        <v>226</v>
      </c>
      <c r="P27" s="18">
        <v>259.75074830299798</v>
      </c>
      <c r="Q27" s="10" t="s">
        <v>152</v>
      </c>
      <c r="R27" s="18">
        <v>230.60314224624599</v>
      </c>
      <c r="S27" s="10" t="s">
        <v>152</v>
      </c>
    </row>
    <row r="28" spans="1:19" x14ac:dyDescent="0.2">
      <c r="A28" s="12" t="s">
        <v>190</v>
      </c>
      <c r="B28" s="18">
        <v>289.98976091231799</v>
      </c>
      <c r="C28" s="10" t="s">
        <v>152</v>
      </c>
      <c r="D28" s="18">
        <v>423.25704160278701</v>
      </c>
      <c r="E28" s="10" t="s">
        <v>228</v>
      </c>
      <c r="F28" s="18">
        <v>328.80379770694299</v>
      </c>
      <c r="G28" s="10" t="s">
        <v>224</v>
      </c>
      <c r="H28" s="18">
        <v>253.847707090472</v>
      </c>
      <c r="I28" s="10" t="s">
        <v>152</v>
      </c>
      <c r="J28" s="18">
        <v>223.95356074635501</v>
      </c>
      <c r="K28" s="10" t="s">
        <v>152</v>
      </c>
      <c r="L28" s="18">
        <v>223.024016236329</v>
      </c>
      <c r="M28" s="10" t="s">
        <v>261</v>
      </c>
      <c r="N28" s="18">
        <v>143.33839145290401</v>
      </c>
      <c r="O28" s="10" t="s">
        <v>262</v>
      </c>
      <c r="P28" s="18">
        <v>364.828585593578</v>
      </c>
      <c r="Q28" s="10" t="s">
        <v>227</v>
      </c>
      <c r="R28" s="18">
        <v>289.04353722765097</v>
      </c>
      <c r="S28" s="10" t="s">
        <v>152</v>
      </c>
    </row>
    <row r="29" spans="1:19" x14ac:dyDescent="0.2">
      <c r="A29" s="12" t="s">
        <v>191</v>
      </c>
      <c r="B29" s="18">
        <v>338.35836087059602</v>
      </c>
      <c r="C29" s="10" t="s">
        <v>152</v>
      </c>
      <c r="D29" s="18">
        <v>495.81077792962799</v>
      </c>
      <c r="E29" s="10" t="s">
        <v>152</v>
      </c>
      <c r="F29" s="18">
        <v>324.46876061841698</v>
      </c>
      <c r="G29" s="10" t="s">
        <v>224</v>
      </c>
      <c r="H29" s="18">
        <v>263.54695096797002</v>
      </c>
      <c r="I29" s="10" t="s">
        <v>152</v>
      </c>
      <c r="J29" s="18">
        <v>232.72289038700001</v>
      </c>
      <c r="K29" s="10" t="s">
        <v>152</v>
      </c>
      <c r="L29" s="18">
        <v>229.901945701606</v>
      </c>
      <c r="M29" s="10" t="s">
        <v>152</v>
      </c>
      <c r="N29" s="18">
        <v>505.56501998904503</v>
      </c>
      <c r="O29" s="10" t="s">
        <v>474</v>
      </c>
      <c r="P29" s="18">
        <v>377.96875540778501</v>
      </c>
      <c r="Q29" s="10" t="s">
        <v>447</v>
      </c>
      <c r="R29" s="18">
        <v>409.66599300083499</v>
      </c>
      <c r="S29" s="10" t="s">
        <v>320</v>
      </c>
    </row>
    <row r="30" spans="1:19" x14ac:dyDescent="0.2">
      <c r="A30" s="12" t="s">
        <v>192</v>
      </c>
      <c r="B30" s="18">
        <v>328.88699033141501</v>
      </c>
      <c r="C30" s="10" t="s">
        <v>152</v>
      </c>
      <c r="D30" s="18">
        <v>438.69290477394298</v>
      </c>
      <c r="E30" s="10" t="s">
        <v>446</v>
      </c>
      <c r="F30" s="18">
        <v>329.89439509190998</v>
      </c>
      <c r="G30" s="10" t="s">
        <v>224</v>
      </c>
      <c r="H30" s="18">
        <v>319.16157926030701</v>
      </c>
      <c r="I30" s="10" t="s">
        <v>152</v>
      </c>
      <c r="J30" s="18">
        <v>332.44846721614402</v>
      </c>
      <c r="K30" s="10" t="s">
        <v>152</v>
      </c>
      <c r="L30" s="18">
        <v>231.35016672214999</v>
      </c>
      <c r="M30" s="10" t="s">
        <v>152</v>
      </c>
      <c r="N30" s="18">
        <v>491.334347337255</v>
      </c>
      <c r="O30" s="10" t="s">
        <v>474</v>
      </c>
      <c r="P30" s="18">
        <v>391.23599751582299</v>
      </c>
      <c r="Q30" s="10" t="s">
        <v>447</v>
      </c>
      <c r="R30" s="18">
        <v>407.65106547705398</v>
      </c>
      <c r="S30" s="10" t="s">
        <v>320</v>
      </c>
    </row>
    <row r="31" spans="1:19" x14ac:dyDescent="0.2">
      <c r="A31" s="12" t="s">
        <v>193</v>
      </c>
      <c r="B31" s="18">
        <v>263.16608934376802</v>
      </c>
      <c r="C31" s="10" t="s">
        <v>152</v>
      </c>
      <c r="D31" s="18">
        <v>425.72923450364902</v>
      </c>
      <c r="E31" s="10" t="s">
        <v>475</v>
      </c>
      <c r="F31" s="18">
        <v>295.62878035615199</v>
      </c>
      <c r="G31" s="10" t="s">
        <v>152</v>
      </c>
      <c r="H31" s="18">
        <v>351.86481376102699</v>
      </c>
      <c r="I31" s="10" t="s">
        <v>152</v>
      </c>
      <c r="J31" s="18">
        <v>280.17007912530499</v>
      </c>
      <c r="K31" s="10" t="s">
        <v>320</v>
      </c>
      <c r="L31" s="18">
        <v>227.136350394163</v>
      </c>
      <c r="M31" s="10" t="s">
        <v>152</v>
      </c>
      <c r="N31" s="18">
        <v>463.67349520290998</v>
      </c>
      <c r="O31" s="10" t="s">
        <v>474</v>
      </c>
      <c r="P31" s="18">
        <v>372.08384325430302</v>
      </c>
      <c r="Q31" s="10" t="s">
        <v>447</v>
      </c>
      <c r="R31" s="18">
        <v>395.90133745393899</v>
      </c>
      <c r="S31" s="10" t="s">
        <v>320</v>
      </c>
    </row>
    <row r="32" spans="1:19" x14ac:dyDescent="0.2">
      <c r="A32" s="15" t="s">
        <v>195</v>
      </c>
      <c r="B32" s="19">
        <v>241.83329929996</v>
      </c>
      <c r="C32" s="14" t="s">
        <v>152</v>
      </c>
      <c r="D32" s="19">
        <v>427.031539269191</v>
      </c>
      <c r="E32" s="14" t="s">
        <v>152</v>
      </c>
      <c r="F32" s="19">
        <v>310.78511864330301</v>
      </c>
      <c r="G32" s="14" t="s">
        <v>152</v>
      </c>
      <c r="H32" s="19">
        <v>348.64092594645501</v>
      </c>
      <c r="I32" s="14" t="s">
        <v>152</v>
      </c>
      <c r="J32" s="19">
        <v>284.05800605800403</v>
      </c>
      <c r="K32" s="14" t="s">
        <v>152</v>
      </c>
      <c r="L32" s="19">
        <v>224.29717466559501</v>
      </c>
      <c r="M32" s="14" t="s">
        <v>152</v>
      </c>
      <c r="N32" s="19">
        <v>444.51006129990998</v>
      </c>
      <c r="O32" s="14" t="s">
        <v>474</v>
      </c>
      <c r="P32" s="19">
        <v>377.86486827744699</v>
      </c>
      <c r="Q32" s="14" t="s">
        <v>263</v>
      </c>
      <c r="R32" s="19">
        <v>391.40574025664699</v>
      </c>
      <c r="S32" s="14" t="s">
        <v>152</v>
      </c>
    </row>
    <row r="34" spans="1:2" x14ac:dyDescent="0.2">
      <c r="A34" s="16" t="s">
        <v>196</v>
      </c>
      <c r="B34" s="16" t="s">
        <v>211</v>
      </c>
    </row>
    <row r="36" spans="1:2" x14ac:dyDescent="0.2">
      <c r="B36" s="16" t="s">
        <v>476</v>
      </c>
    </row>
    <row r="37" spans="1:2" x14ac:dyDescent="0.2">
      <c r="B37" s="16" t="s">
        <v>477</v>
      </c>
    </row>
    <row r="38" spans="1:2" x14ac:dyDescent="0.2">
      <c r="B38" s="16" t="s">
        <v>478</v>
      </c>
    </row>
    <row r="39" spans="1:2" x14ac:dyDescent="0.2">
      <c r="B39" s="16" t="s">
        <v>479</v>
      </c>
    </row>
    <row r="40" spans="1:2" x14ac:dyDescent="0.2">
      <c r="B40" s="16" t="s">
        <v>455</v>
      </c>
    </row>
    <row r="41" spans="1:2" x14ac:dyDescent="0.2">
      <c r="B41" s="16" t="s">
        <v>456</v>
      </c>
    </row>
    <row r="42" spans="1:2" x14ac:dyDescent="0.2">
      <c r="B42" s="16" t="s">
        <v>457</v>
      </c>
    </row>
    <row r="43" spans="1:2" x14ac:dyDescent="0.2">
      <c r="B43" s="16" t="s">
        <v>458</v>
      </c>
    </row>
    <row r="44" spans="1:2" x14ac:dyDescent="0.2">
      <c r="B44" s="16" t="s">
        <v>480</v>
      </c>
    </row>
    <row r="45" spans="1:2" x14ac:dyDescent="0.2">
      <c r="B45" s="16" t="s">
        <v>460</v>
      </c>
    </row>
    <row r="46" spans="1:2" x14ac:dyDescent="0.2">
      <c r="B46" s="16" t="s">
        <v>481</v>
      </c>
    </row>
    <row r="47" spans="1:2" x14ac:dyDescent="0.2">
      <c r="B47" s="16" t="s">
        <v>482</v>
      </c>
    </row>
    <row r="48" spans="1:2" x14ac:dyDescent="0.2">
      <c r="B48" s="16" t="s">
        <v>483</v>
      </c>
    </row>
    <row r="49" spans="1:2" x14ac:dyDescent="0.2">
      <c r="B49" s="16" t="s">
        <v>464</v>
      </c>
    </row>
    <row r="50" spans="1:2" x14ac:dyDescent="0.2">
      <c r="B50" s="16" t="s">
        <v>484</v>
      </c>
    </row>
    <row r="51" spans="1:2" x14ac:dyDescent="0.2">
      <c r="B51" s="16" t="s">
        <v>485</v>
      </c>
    </row>
    <row r="52" spans="1:2" x14ac:dyDescent="0.2">
      <c r="B52" s="16" t="s">
        <v>486</v>
      </c>
    </row>
    <row r="54" spans="1:2" x14ac:dyDescent="0.2">
      <c r="B54" s="16" t="s">
        <v>203</v>
      </c>
    </row>
    <row r="55" spans="1:2" x14ac:dyDescent="0.2">
      <c r="B55" s="16" t="s">
        <v>325</v>
      </c>
    </row>
    <row r="58" spans="1:2" x14ac:dyDescent="0.2">
      <c r="A58" s="17" t="str">
        <f>HYPERLINK("#'WAGERING 6'!A2", "&lt;&lt;&lt; Previous table")</f>
        <v>&lt;&lt;&lt; Previous table</v>
      </c>
    </row>
    <row r="59" spans="1:2" x14ac:dyDescent="0.2">
      <c r="A59" s="17" t="str">
        <f>HYPERLINK("#'WAGERING 8'!A2",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S5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HYPERLINK("#'INDEX'!B118", "Link to index")</f>
        <v>Link to index</v>
      </c>
    </row>
    <row r="2" spans="1:19" ht="15.75" customHeight="1" x14ac:dyDescent="0.2">
      <c r="A2" s="27" t="s">
        <v>489</v>
      </c>
      <c r="B2" s="28"/>
      <c r="C2" s="28"/>
      <c r="D2" s="28"/>
      <c r="E2" s="28"/>
      <c r="F2" s="28"/>
      <c r="G2" s="28"/>
      <c r="H2" s="28"/>
      <c r="I2" s="28"/>
      <c r="J2" s="28"/>
      <c r="K2" s="28"/>
      <c r="L2" s="28"/>
      <c r="M2" s="28"/>
      <c r="N2" s="28"/>
      <c r="O2" s="28"/>
      <c r="P2" s="28"/>
      <c r="Q2" s="28"/>
      <c r="R2" s="28"/>
      <c r="S2" s="28"/>
    </row>
    <row r="3" spans="1:19" ht="15.75" customHeight="1" x14ac:dyDescent="0.2">
      <c r="A3" s="27" t="s">
        <v>129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165.661931856904</v>
      </c>
      <c r="C7" s="10" t="s">
        <v>152</v>
      </c>
      <c r="D7" s="18">
        <v>290.80664185664699</v>
      </c>
      <c r="E7" s="10" t="s">
        <v>152</v>
      </c>
      <c r="F7" s="18">
        <v>577.21093903236101</v>
      </c>
      <c r="G7" s="10" t="s">
        <v>152</v>
      </c>
      <c r="H7" s="18">
        <v>198.177050489013</v>
      </c>
      <c r="I7" s="10" t="s">
        <v>169</v>
      </c>
      <c r="J7" s="18">
        <v>190.31399266053</v>
      </c>
      <c r="K7" s="10" t="s">
        <v>169</v>
      </c>
      <c r="L7" s="18">
        <v>163.81619929524899</v>
      </c>
      <c r="M7" s="10" t="s">
        <v>152</v>
      </c>
      <c r="N7" s="18">
        <v>265.96021640818202</v>
      </c>
      <c r="O7" s="10" t="s">
        <v>152</v>
      </c>
      <c r="P7" s="18">
        <v>234.806459404739</v>
      </c>
      <c r="Q7" s="10" t="s">
        <v>152</v>
      </c>
      <c r="R7" s="18">
        <v>251.75031163793801</v>
      </c>
      <c r="S7" s="10" t="s">
        <v>169</v>
      </c>
    </row>
    <row r="8" spans="1:19" x14ac:dyDescent="0.2">
      <c r="A8" s="12" t="s">
        <v>164</v>
      </c>
      <c r="B8" s="18">
        <v>184.22033282412201</v>
      </c>
      <c r="C8" s="10" t="s">
        <v>152</v>
      </c>
      <c r="D8" s="18">
        <v>272.61553550482301</v>
      </c>
      <c r="E8" s="10" t="s">
        <v>169</v>
      </c>
      <c r="F8" s="18">
        <v>611.10697116150402</v>
      </c>
      <c r="G8" s="10" t="s">
        <v>152</v>
      </c>
      <c r="H8" s="18">
        <v>179.11155550563501</v>
      </c>
      <c r="I8" s="10" t="s">
        <v>169</v>
      </c>
      <c r="J8" s="18">
        <v>183.87380016384901</v>
      </c>
      <c r="K8" s="10" t="s">
        <v>169</v>
      </c>
      <c r="L8" s="18">
        <v>157.543044855028</v>
      </c>
      <c r="M8" s="10" t="s">
        <v>152</v>
      </c>
      <c r="N8" s="18">
        <v>275.03046515111998</v>
      </c>
      <c r="O8" s="10" t="s">
        <v>152</v>
      </c>
      <c r="P8" s="18">
        <v>223.99299654891499</v>
      </c>
      <c r="Q8" s="10" t="s">
        <v>152</v>
      </c>
      <c r="R8" s="18">
        <v>243.27470408271901</v>
      </c>
      <c r="S8" s="10" t="s">
        <v>169</v>
      </c>
    </row>
    <row r="9" spans="1:19" x14ac:dyDescent="0.2">
      <c r="A9" s="12" t="s">
        <v>165</v>
      </c>
      <c r="B9" s="18">
        <v>169.209867077116</v>
      </c>
      <c r="C9" s="10" t="s">
        <v>152</v>
      </c>
      <c r="D9" s="18">
        <v>278.85636470657897</v>
      </c>
      <c r="E9" s="10" t="s">
        <v>169</v>
      </c>
      <c r="F9" s="18">
        <v>1076.87432350167</v>
      </c>
      <c r="G9" s="10" t="s">
        <v>152</v>
      </c>
      <c r="H9" s="18">
        <v>176.31103587134299</v>
      </c>
      <c r="I9" s="10" t="s">
        <v>169</v>
      </c>
      <c r="J9" s="18">
        <v>158.82804302055399</v>
      </c>
      <c r="K9" s="10" t="s">
        <v>169</v>
      </c>
      <c r="L9" s="18">
        <v>145.79294345934699</v>
      </c>
      <c r="M9" s="10" t="s">
        <v>152</v>
      </c>
      <c r="N9" s="18">
        <v>280.27838791716403</v>
      </c>
      <c r="O9" s="10" t="s">
        <v>152</v>
      </c>
      <c r="P9" s="18">
        <v>222.57756310559901</v>
      </c>
      <c r="Q9" s="10" t="s">
        <v>152</v>
      </c>
      <c r="R9" s="18">
        <v>247.93909613053799</v>
      </c>
      <c r="S9" s="10" t="s">
        <v>169</v>
      </c>
    </row>
    <row r="10" spans="1:19" x14ac:dyDescent="0.2">
      <c r="A10" s="12" t="s">
        <v>166</v>
      </c>
      <c r="B10" s="18">
        <v>162.93104917398699</v>
      </c>
      <c r="C10" s="10" t="s">
        <v>169</v>
      </c>
      <c r="D10" s="18">
        <v>279.73101107634102</v>
      </c>
      <c r="E10" s="10" t="s">
        <v>169</v>
      </c>
      <c r="F10" s="18">
        <v>1316.93810924491</v>
      </c>
      <c r="G10" s="10" t="s">
        <v>152</v>
      </c>
      <c r="H10" s="18">
        <v>175.88038206979999</v>
      </c>
      <c r="I10" s="10" t="s">
        <v>169</v>
      </c>
      <c r="J10" s="18">
        <v>159.56523655704899</v>
      </c>
      <c r="K10" s="10" t="s">
        <v>169</v>
      </c>
      <c r="L10" s="18">
        <v>130.78395558292601</v>
      </c>
      <c r="M10" s="10" t="s">
        <v>152</v>
      </c>
      <c r="N10" s="18">
        <v>280.96763582186202</v>
      </c>
      <c r="O10" s="10" t="s">
        <v>152</v>
      </c>
      <c r="P10" s="18">
        <v>228.04150242777999</v>
      </c>
      <c r="Q10" s="10" t="s">
        <v>152</v>
      </c>
      <c r="R10" s="18">
        <v>250.484128880914</v>
      </c>
      <c r="S10" s="10" t="s">
        <v>169</v>
      </c>
    </row>
    <row r="11" spans="1:19" x14ac:dyDescent="0.2">
      <c r="A11" s="12" t="s">
        <v>170</v>
      </c>
      <c r="B11" s="18">
        <v>172.31384690431801</v>
      </c>
      <c r="C11" s="10" t="s">
        <v>169</v>
      </c>
      <c r="D11" s="18">
        <v>278.36917403735401</v>
      </c>
      <c r="E11" s="10" t="s">
        <v>152</v>
      </c>
      <c r="F11" s="18">
        <v>1403.61785557348</v>
      </c>
      <c r="G11" s="10" t="s">
        <v>152</v>
      </c>
      <c r="H11" s="18">
        <v>181.35453605778301</v>
      </c>
      <c r="I11" s="10" t="s">
        <v>169</v>
      </c>
      <c r="J11" s="18">
        <v>163.57642894364099</v>
      </c>
      <c r="K11" s="10" t="s">
        <v>169</v>
      </c>
      <c r="L11" s="18">
        <v>122.61552553384</v>
      </c>
      <c r="M11" s="10" t="s">
        <v>152</v>
      </c>
      <c r="N11" s="18">
        <v>286.68892673825297</v>
      </c>
      <c r="O11" s="10" t="s">
        <v>152</v>
      </c>
      <c r="P11" s="18">
        <v>235.45058667028999</v>
      </c>
      <c r="Q11" s="10" t="s">
        <v>152</v>
      </c>
      <c r="R11" s="18">
        <v>253.99443310953001</v>
      </c>
      <c r="S11" s="10" t="s">
        <v>169</v>
      </c>
    </row>
    <row r="12" spans="1:19" x14ac:dyDescent="0.2">
      <c r="A12" s="12" t="s">
        <v>171</v>
      </c>
      <c r="B12" s="18">
        <v>171.27738639442899</v>
      </c>
      <c r="C12" s="10" t="s">
        <v>169</v>
      </c>
      <c r="D12" s="18">
        <v>291.77193248333998</v>
      </c>
      <c r="E12" s="10" t="s">
        <v>152</v>
      </c>
      <c r="F12" s="18">
        <v>1281.74503618936</v>
      </c>
      <c r="G12" s="10" t="s">
        <v>152</v>
      </c>
      <c r="H12" s="18">
        <v>183.02720093654</v>
      </c>
      <c r="I12" s="10" t="s">
        <v>169</v>
      </c>
      <c r="J12" s="18">
        <v>168.02762499497501</v>
      </c>
      <c r="K12" s="10" t="s">
        <v>169</v>
      </c>
      <c r="L12" s="18">
        <v>129.68935482294901</v>
      </c>
      <c r="M12" s="10" t="s">
        <v>152</v>
      </c>
      <c r="N12" s="18">
        <v>284.46578142188099</v>
      </c>
      <c r="O12" s="10" t="s">
        <v>152</v>
      </c>
      <c r="P12" s="18">
        <v>256.01757508817502</v>
      </c>
      <c r="Q12" s="10" t="s">
        <v>152</v>
      </c>
      <c r="R12" s="18">
        <v>259.43967062920098</v>
      </c>
      <c r="S12" s="10" t="s">
        <v>169</v>
      </c>
    </row>
    <row r="13" spans="1:19" x14ac:dyDescent="0.2">
      <c r="A13" s="12" t="s">
        <v>172</v>
      </c>
      <c r="B13" s="18">
        <v>175.064666958061</v>
      </c>
      <c r="C13" s="10" t="s">
        <v>169</v>
      </c>
      <c r="D13" s="18">
        <v>275.85539130895302</v>
      </c>
      <c r="E13" s="10" t="s">
        <v>152</v>
      </c>
      <c r="F13" s="18">
        <v>1506.62162387885</v>
      </c>
      <c r="G13" s="10" t="s">
        <v>152</v>
      </c>
      <c r="H13" s="18">
        <v>177.20246137907401</v>
      </c>
      <c r="I13" s="10" t="s">
        <v>169</v>
      </c>
      <c r="J13" s="18">
        <v>150.82403084885999</v>
      </c>
      <c r="K13" s="10" t="s">
        <v>169</v>
      </c>
      <c r="L13" s="18">
        <v>239.81055373808601</v>
      </c>
      <c r="M13" s="10" t="s">
        <v>152</v>
      </c>
      <c r="N13" s="18">
        <v>275.21950372757601</v>
      </c>
      <c r="O13" s="10" t="s">
        <v>152</v>
      </c>
      <c r="P13" s="18">
        <v>263.48238032881602</v>
      </c>
      <c r="Q13" s="10" t="s">
        <v>152</v>
      </c>
      <c r="R13" s="18">
        <v>254.88070686710699</v>
      </c>
      <c r="S13" s="10" t="s">
        <v>169</v>
      </c>
    </row>
    <row r="14" spans="1:19" x14ac:dyDescent="0.2">
      <c r="A14" s="12" t="s">
        <v>173</v>
      </c>
      <c r="B14" s="18">
        <v>170.42724221575401</v>
      </c>
      <c r="C14" s="10" t="s">
        <v>169</v>
      </c>
      <c r="D14" s="18">
        <v>270.58618164991799</v>
      </c>
      <c r="E14" s="10" t="s">
        <v>152</v>
      </c>
      <c r="F14" s="18">
        <v>2142.6191076188702</v>
      </c>
      <c r="G14" s="10" t="s">
        <v>152</v>
      </c>
      <c r="H14" s="18">
        <v>179.76447003843401</v>
      </c>
      <c r="I14" s="10" t="s">
        <v>169</v>
      </c>
      <c r="J14" s="18">
        <v>153.76451684323601</v>
      </c>
      <c r="K14" s="10" t="s">
        <v>169</v>
      </c>
      <c r="L14" s="18">
        <v>272.17093779528602</v>
      </c>
      <c r="M14" s="10" t="s">
        <v>152</v>
      </c>
      <c r="N14" s="18">
        <v>281.24336506026998</v>
      </c>
      <c r="O14" s="10" t="s">
        <v>152</v>
      </c>
      <c r="P14" s="18">
        <v>273.94412806180497</v>
      </c>
      <c r="Q14" s="10" t="s">
        <v>152</v>
      </c>
      <c r="R14" s="18">
        <v>263.15033076591698</v>
      </c>
      <c r="S14" s="10" t="s">
        <v>169</v>
      </c>
    </row>
    <row r="15" spans="1:19" x14ac:dyDescent="0.2">
      <c r="A15" s="12" t="s">
        <v>174</v>
      </c>
      <c r="B15" s="18">
        <v>160.484790627775</v>
      </c>
      <c r="C15" s="10" t="s">
        <v>169</v>
      </c>
      <c r="D15" s="18">
        <v>249.12122481478301</v>
      </c>
      <c r="E15" s="10" t="s">
        <v>152</v>
      </c>
      <c r="F15" s="18">
        <v>2356.7477459062902</v>
      </c>
      <c r="G15" s="10" t="s">
        <v>152</v>
      </c>
      <c r="H15" s="18">
        <v>169.914646191222</v>
      </c>
      <c r="I15" s="10" t="s">
        <v>169</v>
      </c>
      <c r="J15" s="18">
        <v>128.389220892471</v>
      </c>
      <c r="K15" s="10" t="s">
        <v>169</v>
      </c>
      <c r="L15" s="18">
        <v>319.96170441426801</v>
      </c>
      <c r="M15" s="10" t="s">
        <v>152</v>
      </c>
      <c r="N15" s="18">
        <v>268.280165122715</v>
      </c>
      <c r="O15" s="10" t="s">
        <v>169</v>
      </c>
      <c r="P15" s="18">
        <v>265.75935672359202</v>
      </c>
      <c r="Q15" s="10" t="s">
        <v>152</v>
      </c>
      <c r="R15" s="18">
        <v>251.367622278347</v>
      </c>
      <c r="S15" s="10" t="s">
        <v>169</v>
      </c>
    </row>
    <row r="16" spans="1:19" x14ac:dyDescent="0.2">
      <c r="A16" s="12" t="s">
        <v>176</v>
      </c>
      <c r="B16" s="18">
        <v>155.331861510539</v>
      </c>
      <c r="C16" s="10" t="s">
        <v>169</v>
      </c>
      <c r="D16" s="18">
        <v>254.94013594068801</v>
      </c>
      <c r="E16" s="10" t="s">
        <v>152</v>
      </c>
      <c r="F16" s="18">
        <v>2641.7013210393702</v>
      </c>
      <c r="G16" s="10" t="s">
        <v>152</v>
      </c>
      <c r="H16" s="18">
        <v>172.87223388305901</v>
      </c>
      <c r="I16" s="10" t="s">
        <v>169</v>
      </c>
      <c r="J16" s="18">
        <v>147.00466097462501</v>
      </c>
      <c r="K16" s="10" t="s">
        <v>169</v>
      </c>
      <c r="L16" s="18">
        <v>399.46910194864603</v>
      </c>
      <c r="M16" s="10" t="s">
        <v>152</v>
      </c>
      <c r="N16" s="18">
        <v>270.34557810053298</v>
      </c>
      <c r="O16" s="10" t="s">
        <v>152</v>
      </c>
      <c r="P16" s="18">
        <v>258.408469909757</v>
      </c>
      <c r="Q16" s="10" t="s">
        <v>152</v>
      </c>
      <c r="R16" s="18">
        <v>259.844091211121</v>
      </c>
      <c r="S16" s="10" t="s">
        <v>169</v>
      </c>
    </row>
    <row r="17" spans="1:19" x14ac:dyDescent="0.2">
      <c r="A17" s="12" t="s">
        <v>177</v>
      </c>
      <c r="B17" s="18">
        <v>144.81952881744701</v>
      </c>
      <c r="C17" s="10" t="s">
        <v>169</v>
      </c>
      <c r="D17" s="18">
        <v>254.938107998752</v>
      </c>
      <c r="E17" s="10" t="s">
        <v>152</v>
      </c>
      <c r="F17" s="18">
        <v>3011.4596557730601</v>
      </c>
      <c r="G17" s="10" t="s">
        <v>152</v>
      </c>
      <c r="H17" s="18">
        <v>163.46282723845701</v>
      </c>
      <c r="I17" s="10" t="s">
        <v>169</v>
      </c>
      <c r="J17" s="18">
        <v>167.18866052745199</v>
      </c>
      <c r="K17" s="10" t="s">
        <v>169</v>
      </c>
      <c r="L17" s="18">
        <v>359.00025397204098</v>
      </c>
      <c r="M17" s="10" t="s">
        <v>152</v>
      </c>
      <c r="N17" s="18">
        <v>267.55843319904398</v>
      </c>
      <c r="O17" s="10" t="s">
        <v>152</v>
      </c>
      <c r="P17" s="18">
        <v>232.02863226812499</v>
      </c>
      <c r="Q17" s="10" t="s">
        <v>152</v>
      </c>
      <c r="R17" s="18">
        <v>258.77764096348</v>
      </c>
      <c r="S17" s="10" t="s">
        <v>169</v>
      </c>
    </row>
    <row r="18" spans="1:19" x14ac:dyDescent="0.2">
      <c r="A18" s="12" t="s">
        <v>178</v>
      </c>
      <c r="B18" s="18">
        <v>127.418203374551</v>
      </c>
      <c r="C18" s="10" t="s">
        <v>169</v>
      </c>
      <c r="D18" s="18">
        <v>250.22352217212199</v>
      </c>
      <c r="E18" s="10" t="s">
        <v>152</v>
      </c>
      <c r="F18" s="18">
        <v>3241.98313023833</v>
      </c>
      <c r="G18" s="10" t="s">
        <v>152</v>
      </c>
      <c r="H18" s="18">
        <v>155.97649670297099</v>
      </c>
      <c r="I18" s="10" t="s">
        <v>169</v>
      </c>
      <c r="J18" s="18">
        <v>152.131868772563</v>
      </c>
      <c r="K18" s="10" t="s">
        <v>169</v>
      </c>
      <c r="L18" s="18">
        <v>372.65748244474298</v>
      </c>
      <c r="M18" s="10" t="s">
        <v>152</v>
      </c>
      <c r="N18" s="18">
        <v>251.777088956885</v>
      </c>
      <c r="O18" s="10" t="s">
        <v>169</v>
      </c>
      <c r="P18" s="18">
        <v>233.88504554514699</v>
      </c>
      <c r="Q18" s="10" t="s">
        <v>152</v>
      </c>
      <c r="R18" s="18">
        <v>253.104748545544</v>
      </c>
      <c r="S18" s="10" t="s">
        <v>169</v>
      </c>
    </row>
    <row r="19" spans="1:19" x14ac:dyDescent="0.2">
      <c r="A19" s="12" t="s">
        <v>179</v>
      </c>
      <c r="B19" s="18">
        <v>119.581916531739</v>
      </c>
      <c r="C19" s="10" t="s">
        <v>169</v>
      </c>
      <c r="D19" s="18">
        <v>259.49305049560502</v>
      </c>
      <c r="E19" s="10" t="s">
        <v>152</v>
      </c>
      <c r="F19" s="18">
        <v>4027.68397275707</v>
      </c>
      <c r="G19" s="10" t="s">
        <v>152</v>
      </c>
      <c r="H19" s="18">
        <v>153.24389929935001</v>
      </c>
      <c r="I19" s="10" t="s">
        <v>169</v>
      </c>
      <c r="J19" s="18">
        <v>150.50279460567</v>
      </c>
      <c r="K19" s="10" t="s">
        <v>169</v>
      </c>
      <c r="L19" s="18">
        <v>350.70329243207101</v>
      </c>
      <c r="M19" s="10" t="s">
        <v>152</v>
      </c>
      <c r="N19" s="18">
        <v>246.22135145772501</v>
      </c>
      <c r="O19" s="10" t="s">
        <v>169</v>
      </c>
      <c r="P19" s="18">
        <v>244.290086534767</v>
      </c>
      <c r="Q19" s="10" t="s">
        <v>152</v>
      </c>
      <c r="R19" s="18">
        <v>262.219102365835</v>
      </c>
      <c r="S19" s="10" t="s">
        <v>169</v>
      </c>
    </row>
    <row r="20" spans="1:19" x14ac:dyDescent="0.2">
      <c r="A20" s="12" t="s">
        <v>180</v>
      </c>
      <c r="B20" s="18">
        <v>111.67610275005801</v>
      </c>
      <c r="C20" s="10" t="s">
        <v>169</v>
      </c>
      <c r="D20" s="18">
        <v>258.50504173489998</v>
      </c>
      <c r="E20" s="10" t="s">
        <v>152</v>
      </c>
      <c r="F20" s="18">
        <v>4760.51157766488</v>
      </c>
      <c r="G20" s="10" t="s">
        <v>152</v>
      </c>
      <c r="H20" s="18">
        <v>147.49071305054301</v>
      </c>
      <c r="I20" s="10" t="s">
        <v>169</v>
      </c>
      <c r="J20" s="18">
        <v>114.645069291011</v>
      </c>
      <c r="K20" s="10" t="s">
        <v>169</v>
      </c>
      <c r="L20" s="18">
        <v>142.24435608088001</v>
      </c>
      <c r="M20" s="10" t="s">
        <v>152</v>
      </c>
      <c r="N20" s="18">
        <v>238.18712697182599</v>
      </c>
      <c r="O20" s="10" t="s">
        <v>169</v>
      </c>
      <c r="P20" s="18">
        <v>245.66146530926699</v>
      </c>
      <c r="Q20" s="10" t="s">
        <v>152</v>
      </c>
      <c r="R20" s="18">
        <v>259.07536740361797</v>
      </c>
      <c r="S20" s="10" t="s">
        <v>169</v>
      </c>
    </row>
    <row r="21" spans="1:19" x14ac:dyDescent="0.2">
      <c r="A21" s="12" t="s">
        <v>181</v>
      </c>
      <c r="B21" s="18">
        <v>101.99446019440001</v>
      </c>
      <c r="C21" s="10" t="s">
        <v>169</v>
      </c>
      <c r="D21" s="18">
        <v>258.94952323325901</v>
      </c>
      <c r="E21" s="10" t="s">
        <v>152</v>
      </c>
      <c r="F21" s="18">
        <v>5325.1231528020098</v>
      </c>
      <c r="G21" s="10" t="s">
        <v>152</v>
      </c>
      <c r="H21" s="18">
        <v>136.966750694621</v>
      </c>
      <c r="I21" s="10" t="s">
        <v>169</v>
      </c>
      <c r="J21" s="18">
        <v>124.77797333811201</v>
      </c>
      <c r="K21" s="10" t="s">
        <v>169</v>
      </c>
      <c r="L21" s="18">
        <v>149.38114100957401</v>
      </c>
      <c r="M21" s="10" t="s">
        <v>152</v>
      </c>
      <c r="N21" s="18">
        <v>230.290007239766</v>
      </c>
      <c r="O21" s="10" t="s">
        <v>169</v>
      </c>
      <c r="P21" s="18">
        <v>246.34462550673001</v>
      </c>
      <c r="Q21" s="10" t="s">
        <v>152</v>
      </c>
      <c r="R21" s="18">
        <v>261.77235020538501</v>
      </c>
      <c r="S21" s="10" t="s">
        <v>169</v>
      </c>
    </row>
    <row r="22" spans="1:19" x14ac:dyDescent="0.2">
      <c r="A22" s="12" t="s">
        <v>182</v>
      </c>
      <c r="B22" s="18">
        <v>96.0250196766399</v>
      </c>
      <c r="C22" s="10" t="s">
        <v>169</v>
      </c>
      <c r="D22" s="18">
        <v>258.84734958013098</v>
      </c>
      <c r="E22" s="10" t="s">
        <v>152</v>
      </c>
      <c r="F22" s="18">
        <v>6784.9284876404599</v>
      </c>
      <c r="G22" s="10" t="s">
        <v>152</v>
      </c>
      <c r="H22" s="18">
        <v>130.57180199171799</v>
      </c>
      <c r="I22" s="10" t="s">
        <v>169</v>
      </c>
      <c r="J22" s="18">
        <v>120.26539871525399</v>
      </c>
      <c r="K22" s="10" t="s">
        <v>169</v>
      </c>
      <c r="L22" s="18">
        <v>152.134805116845</v>
      </c>
      <c r="M22" s="10" t="s">
        <v>152</v>
      </c>
      <c r="N22" s="18">
        <v>226.44527732842101</v>
      </c>
      <c r="O22" s="10" t="s">
        <v>169</v>
      </c>
      <c r="P22" s="18">
        <v>238.12431320584199</v>
      </c>
      <c r="Q22" s="10" t="s">
        <v>152</v>
      </c>
      <c r="R22" s="18">
        <v>272.47486878871302</v>
      </c>
      <c r="S22" s="10" t="s">
        <v>169</v>
      </c>
    </row>
    <row r="23" spans="1:19" x14ac:dyDescent="0.2">
      <c r="A23" s="12" t="s">
        <v>184</v>
      </c>
      <c r="B23" s="18">
        <v>82.385160040028396</v>
      </c>
      <c r="C23" s="10" t="s">
        <v>169</v>
      </c>
      <c r="D23" s="18">
        <v>252.339665675942</v>
      </c>
      <c r="E23" s="10" t="s">
        <v>169</v>
      </c>
      <c r="F23" s="18">
        <v>8539.3484621669504</v>
      </c>
      <c r="G23" s="10" t="s">
        <v>152</v>
      </c>
      <c r="H23" s="18">
        <v>122.401451436323</v>
      </c>
      <c r="I23" s="10" t="s">
        <v>169</v>
      </c>
      <c r="J23" s="18">
        <v>114.06992917728201</v>
      </c>
      <c r="K23" s="10" t="s">
        <v>169</v>
      </c>
      <c r="L23" s="18">
        <v>156.318865066938</v>
      </c>
      <c r="M23" s="10" t="s">
        <v>152</v>
      </c>
      <c r="N23" s="18">
        <v>210.86079390806901</v>
      </c>
      <c r="O23" s="10" t="s">
        <v>169</v>
      </c>
      <c r="P23" s="18">
        <v>227.70846045362401</v>
      </c>
      <c r="Q23" s="10" t="s">
        <v>152</v>
      </c>
      <c r="R23" s="18">
        <v>279.85196474597598</v>
      </c>
      <c r="S23" s="10" t="s">
        <v>169</v>
      </c>
    </row>
    <row r="24" spans="1:19" x14ac:dyDescent="0.2">
      <c r="A24" s="12" t="s">
        <v>185</v>
      </c>
      <c r="B24" s="18">
        <v>70.663475133941404</v>
      </c>
      <c r="C24" s="10" t="s">
        <v>169</v>
      </c>
      <c r="D24" s="18">
        <v>237.164539719141</v>
      </c>
      <c r="E24" s="10" t="s">
        <v>169</v>
      </c>
      <c r="F24" s="18">
        <v>11153.4240379849</v>
      </c>
      <c r="G24" s="10" t="s">
        <v>152</v>
      </c>
      <c r="H24" s="18">
        <v>116.367769246375</v>
      </c>
      <c r="I24" s="10" t="s">
        <v>169</v>
      </c>
      <c r="J24" s="18">
        <v>110.836140685443</v>
      </c>
      <c r="K24" s="10" t="s">
        <v>169</v>
      </c>
      <c r="L24" s="18">
        <v>137.13118302718701</v>
      </c>
      <c r="M24" s="10" t="s">
        <v>152</v>
      </c>
      <c r="N24" s="18">
        <v>205.434950640756</v>
      </c>
      <c r="O24" s="10" t="s">
        <v>169</v>
      </c>
      <c r="P24" s="18">
        <v>213.35853159662901</v>
      </c>
      <c r="Q24" s="10" t="s">
        <v>152</v>
      </c>
      <c r="R24" s="18">
        <v>294.53101671124699</v>
      </c>
      <c r="S24" s="10" t="s">
        <v>169</v>
      </c>
    </row>
    <row r="25" spans="1:19" x14ac:dyDescent="0.2">
      <c r="A25" s="12" t="s">
        <v>187</v>
      </c>
      <c r="B25" s="18">
        <v>61.258567063120502</v>
      </c>
      <c r="C25" s="10" t="s">
        <v>169</v>
      </c>
      <c r="D25" s="18">
        <v>238.61310561804299</v>
      </c>
      <c r="E25" s="10" t="s">
        <v>169</v>
      </c>
      <c r="F25" s="18">
        <v>13581.1635951833</v>
      </c>
      <c r="G25" s="10" t="s">
        <v>175</v>
      </c>
      <c r="H25" s="18">
        <v>111.80308298788999</v>
      </c>
      <c r="I25" s="10" t="s">
        <v>169</v>
      </c>
      <c r="J25" s="18">
        <v>200.128697538864</v>
      </c>
      <c r="K25" s="10" t="s">
        <v>168</v>
      </c>
      <c r="L25" s="18">
        <v>136.979080730806</v>
      </c>
      <c r="M25" s="10" t="s">
        <v>152</v>
      </c>
      <c r="N25" s="18">
        <v>202.23016870228199</v>
      </c>
      <c r="O25" s="10" t="s">
        <v>169</v>
      </c>
      <c r="P25" s="18">
        <v>210.13217532331899</v>
      </c>
      <c r="Q25" s="10" t="s">
        <v>152</v>
      </c>
      <c r="R25" s="18">
        <v>320.868941765709</v>
      </c>
      <c r="S25" s="10" t="s">
        <v>169</v>
      </c>
    </row>
    <row r="26" spans="1:19" x14ac:dyDescent="0.2">
      <c r="A26" s="12" t="s">
        <v>188</v>
      </c>
      <c r="B26" s="18">
        <v>61.800531293242301</v>
      </c>
      <c r="C26" s="10" t="s">
        <v>169</v>
      </c>
      <c r="D26" s="18">
        <v>228.915092034255</v>
      </c>
      <c r="E26" s="10" t="s">
        <v>169</v>
      </c>
      <c r="F26" s="18">
        <v>14207.0779116906</v>
      </c>
      <c r="G26" s="10" t="s">
        <v>152</v>
      </c>
      <c r="H26" s="18">
        <v>103.968533902687</v>
      </c>
      <c r="I26" s="10" t="s">
        <v>169</v>
      </c>
      <c r="J26" s="18">
        <v>211.089210342586</v>
      </c>
      <c r="K26" s="10" t="s">
        <v>152</v>
      </c>
      <c r="L26" s="18">
        <v>121.691251571392</v>
      </c>
      <c r="M26" s="10" t="s">
        <v>152</v>
      </c>
      <c r="N26" s="18">
        <v>190.58961506644999</v>
      </c>
      <c r="O26" s="10" t="s">
        <v>473</v>
      </c>
      <c r="P26" s="18">
        <v>193.965332617998</v>
      </c>
      <c r="Q26" s="10" t="s">
        <v>152</v>
      </c>
      <c r="R26" s="18">
        <v>315.62551602509802</v>
      </c>
      <c r="S26" s="10" t="s">
        <v>169</v>
      </c>
    </row>
    <row r="27" spans="1:19" x14ac:dyDescent="0.2">
      <c r="A27" s="12" t="s">
        <v>189</v>
      </c>
      <c r="B27" s="18">
        <v>282.49672275738402</v>
      </c>
      <c r="C27" s="10" t="s">
        <v>152</v>
      </c>
      <c r="D27" s="18">
        <v>408.328731615371</v>
      </c>
      <c r="E27" s="10" t="s">
        <v>186</v>
      </c>
      <c r="F27" s="18">
        <v>262.02499531090501</v>
      </c>
      <c r="G27" s="10" t="s">
        <v>443</v>
      </c>
      <c r="H27" s="18">
        <v>249.15038786415701</v>
      </c>
      <c r="I27" s="10" t="s">
        <v>225</v>
      </c>
      <c r="J27" s="18">
        <v>201.99216120539899</v>
      </c>
      <c r="K27" s="10" t="s">
        <v>152</v>
      </c>
      <c r="L27" s="18">
        <v>102.51352900774</v>
      </c>
      <c r="M27" s="10" t="s">
        <v>152</v>
      </c>
      <c r="N27" s="18">
        <v>168.59260382582301</v>
      </c>
      <c r="O27" s="10" t="s">
        <v>226</v>
      </c>
      <c r="P27" s="18">
        <v>315.06504215083402</v>
      </c>
      <c r="Q27" s="10" t="s">
        <v>152</v>
      </c>
      <c r="R27" s="18">
        <v>279.71041164115098</v>
      </c>
      <c r="S27" s="10" t="s">
        <v>152</v>
      </c>
    </row>
    <row r="28" spans="1:19" x14ac:dyDescent="0.2">
      <c r="A28" s="12" t="s">
        <v>190</v>
      </c>
      <c r="B28" s="18">
        <v>346.13973912818398</v>
      </c>
      <c r="C28" s="10" t="s">
        <v>152</v>
      </c>
      <c r="D28" s="18">
        <v>505.21122367783602</v>
      </c>
      <c r="E28" s="10" t="s">
        <v>228</v>
      </c>
      <c r="F28" s="18">
        <v>392.46923892961098</v>
      </c>
      <c r="G28" s="10" t="s">
        <v>224</v>
      </c>
      <c r="H28" s="18">
        <v>302.99959155161702</v>
      </c>
      <c r="I28" s="10" t="s">
        <v>152</v>
      </c>
      <c r="J28" s="18">
        <v>267.31711785165402</v>
      </c>
      <c r="K28" s="10" t="s">
        <v>152</v>
      </c>
      <c r="L28" s="18">
        <v>266.20758800757898</v>
      </c>
      <c r="M28" s="10" t="s">
        <v>261</v>
      </c>
      <c r="N28" s="18">
        <v>171.09263881755999</v>
      </c>
      <c r="O28" s="10" t="s">
        <v>262</v>
      </c>
      <c r="P28" s="18">
        <v>435.46941466684501</v>
      </c>
      <c r="Q28" s="10" t="s">
        <v>227</v>
      </c>
      <c r="R28" s="18">
        <v>345.01030056339698</v>
      </c>
      <c r="S28" s="10" t="s">
        <v>152</v>
      </c>
    </row>
    <row r="29" spans="1:19" x14ac:dyDescent="0.2">
      <c r="A29" s="12" t="s">
        <v>191</v>
      </c>
      <c r="B29" s="18">
        <v>386.35526786396298</v>
      </c>
      <c r="C29" s="10" t="s">
        <v>152</v>
      </c>
      <c r="D29" s="18">
        <v>566.14267022679701</v>
      </c>
      <c r="E29" s="10" t="s">
        <v>152</v>
      </c>
      <c r="F29" s="18">
        <v>370.495396063702</v>
      </c>
      <c r="G29" s="10" t="s">
        <v>224</v>
      </c>
      <c r="H29" s="18">
        <v>300.93168844408302</v>
      </c>
      <c r="I29" s="10" t="s">
        <v>152</v>
      </c>
      <c r="J29" s="18">
        <v>265.735164404383</v>
      </c>
      <c r="K29" s="10" t="s">
        <v>152</v>
      </c>
      <c r="L29" s="18">
        <v>262.514062266547</v>
      </c>
      <c r="M29" s="10" t="s">
        <v>152</v>
      </c>
      <c r="N29" s="18">
        <v>577.28057382101997</v>
      </c>
      <c r="O29" s="10" t="s">
        <v>474</v>
      </c>
      <c r="P29" s="18">
        <v>431.58448741756501</v>
      </c>
      <c r="Q29" s="10" t="s">
        <v>447</v>
      </c>
      <c r="R29" s="18">
        <v>467.77805062463398</v>
      </c>
      <c r="S29" s="10" t="s">
        <v>320</v>
      </c>
    </row>
    <row r="30" spans="1:19" x14ac:dyDescent="0.2">
      <c r="A30" s="12" t="s">
        <v>192</v>
      </c>
      <c r="B30" s="18">
        <v>350.86081991544103</v>
      </c>
      <c r="C30" s="10" t="s">
        <v>152</v>
      </c>
      <c r="D30" s="18">
        <v>468.00316456716399</v>
      </c>
      <c r="E30" s="10" t="s">
        <v>446</v>
      </c>
      <c r="F30" s="18">
        <v>351.93553211338502</v>
      </c>
      <c r="G30" s="10" t="s">
        <v>224</v>
      </c>
      <c r="H30" s="18">
        <v>340.485627819868</v>
      </c>
      <c r="I30" s="10" t="s">
        <v>152</v>
      </c>
      <c r="J30" s="18">
        <v>354.660248705941</v>
      </c>
      <c r="K30" s="10" t="s">
        <v>152</v>
      </c>
      <c r="L30" s="18">
        <v>246.807297247945</v>
      </c>
      <c r="M30" s="10" t="s">
        <v>152</v>
      </c>
      <c r="N30" s="18">
        <v>524.16172432254803</v>
      </c>
      <c r="O30" s="10" t="s">
        <v>474</v>
      </c>
      <c r="P30" s="18">
        <v>417.37553294678099</v>
      </c>
      <c r="Q30" s="10" t="s">
        <v>447</v>
      </c>
      <c r="R30" s="18">
        <v>434.887336007285</v>
      </c>
      <c r="S30" s="10" t="s">
        <v>320</v>
      </c>
    </row>
    <row r="31" spans="1:19" x14ac:dyDescent="0.2">
      <c r="A31" s="12" t="s">
        <v>193</v>
      </c>
      <c r="B31" s="18">
        <v>269.53077920171398</v>
      </c>
      <c r="C31" s="10" t="s">
        <v>152</v>
      </c>
      <c r="D31" s="18">
        <v>436.025525138332</v>
      </c>
      <c r="E31" s="10" t="s">
        <v>475</v>
      </c>
      <c r="F31" s="18">
        <v>302.77858261502797</v>
      </c>
      <c r="G31" s="10" t="s">
        <v>152</v>
      </c>
      <c r="H31" s="18">
        <v>360.37468833148301</v>
      </c>
      <c r="I31" s="10" t="s">
        <v>152</v>
      </c>
      <c r="J31" s="18">
        <v>286.94601163832499</v>
      </c>
      <c r="K31" s="10" t="s">
        <v>320</v>
      </c>
      <c r="L31" s="18">
        <v>232.62965855301201</v>
      </c>
      <c r="M31" s="10" t="s">
        <v>152</v>
      </c>
      <c r="N31" s="18">
        <v>474.88747037606203</v>
      </c>
      <c r="O31" s="10" t="s">
        <v>474</v>
      </c>
      <c r="P31" s="18">
        <v>381.082716435007</v>
      </c>
      <c r="Q31" s="10" t="s">
        <v>447</v>
      </c>
      <c r="R31" s="18">
        <v>405.47623835976498</v>
      </c>
      <c r="S31" s="10" t="s">
        <v>320</v>
      </c>
    </row>
    <row r="32" spans="1:19" x14ac:dyDescent="0.2">
      <c r="A32" s="15" t="s">
        <v>195</v>
      </c>
      <c r="B32" s="19">
        <v>241.83329929996</v>
      </c>
      <c r="C32" s="14" t="s">
        <v>152</v>
      </c>
      <c r="D32" s="19">
        <v>427.031539269191</v>
      </c>
      <c r="E32" s="14" t="s">
        <v>152</v>
      </c>
      <c r="F32" s="19">
        <v>310.78511864330301</v>
      </c>
      <c r="G32" s="14" t="s">
        <v>152</v>
      </c>
      <c r="H32" s="19">
        <v>348.64092594645501</v>
      </c>
      <c r="I32" s="14" t="s">
        <v>152</v>
      </c>
      <c r="J32" s="19">
        <v>284.05800605800403</v>
      </c>
      <c r="K32" s="14" t="s">
        <v>152</v>
      </c>
      <c r="L32" s="19">
        <v>224.29717466559501</v>
      </c>
      <c r="M32" s="14" t="s">
        <v>152</v>
      </c>
      <c r="N32" s="19">
        <v>444.51006129990998</v>
      </c>
      <c r="O32" s="14" t="s">
        <v>474</v>
      </c>
      <c r="P32" s="19">
        <v>377.86486827744699</v>
      </c>
      <c r="Q32" s="14" t="s">
        <v>263</v>
      </c>
      <c r="R32" s="19">
        <v>391.40574025664699</v>
      </c>
      <c r="S32" s="14" t="s">
        <v>152</v>
      </c>
    </row>
    <row r="34" spans="1:2" x14ac:dyDescent="0.2">
      <c r="A34" s="16" t="s">
        <v>196</v>
      </c>
      <c r="B34" s="16" t="s">
        <v>211</v>
      </c>
    </row>
    <row r="36" spans="1:2" x14ac:dyDescent="0.2">
      <c r="B36" s="16" t="s">
        <v>476</v>
      </c>
    </row>
    <row r="37" spans="1:2" x14ac:dyDescent="0.2">
      <c r="B37" s="16" t="s">
        <v>477</v>
      </c>
    </row>
    <row r="38" spans="1:2" x14ac:dyDescent="0.2">
      <c r="B38" s="16" t="s">
        <v>478</v>
      </c>
    </row>
    <row r="39" spans="1:2" x14ac:dyDescent="0.2">
      <c r="B39" s="16" t="s">
        <v>479</v>
      </c>
    </row>
    <row r="40" spans="1:2" x14ac:dyDescent="0.2">
      <c r="B40" s="16" t="s">
        <v>455</v>
      </c>
    </row>
    <row r="41" spans="1:2" x14ac:dyDescent="0.2">
      <c r="B41" s="16" t="s">
        <v>456</v>
      </c>
    </row>
    <row r="42" spans="1:2" x14ac:dyDescent="0.2">
      <c r="B42" s="16" t="s">
        <v>457</v>
      </c>
    </row>
    <row r="43" spans="1:2" x14ac:dyDescent="0.2">
      <c r="B43" s="16" t="s">
        <v>458</v>
      </c>
    </row>
    <row r="44" spans="1:2" x14ac:dyDescent="0.2">
      <c r="B44" s="16" t="s">
        <v>480</v>
      </c>
    </row>
    <row r="45" spans="1:2" x14ac:dyDescent="0.2">
      <c r="B45" s="16" t="s">
        <v>460</v>
      </c>
    </row>
    <row r="46" spans="1:2" x14ac:dyDescent="0.2">
      <c r="B46" s="16" t="s">
        <v>481</v>
      </c>
    </row>
    <row r="47" spans="1:2" x14ac:dyDescent="0.2">
      <c r="B47" s="16" t="s">
        <v>482</v>
      </c>
    </row>
    <row r="48" spans="1:2" x14ac:dyDescent="0.2">
      <c r="B48" s="16" t="s">
        <v>483</v>
      </c>
    </row>
    <row r="49" spans="1:2" x14ac:dyDescent="0.2">
      <c r="B49" s="16" t="s">
        <v>464</v>
      </c>
    </row>
    <row r="50" spans="1:2" x14ac:dyDescent="0.2">
      <c r="B50" s="16" t="s">
        <v>484</v>
      </c>
    </row>
    <row r="51" spans="1:2" x14ac:dyDescent="0.2">
      <c r="B51" s="16" t="s">
        <v>485</v>
      </c>
    </row>
    <row r="52" spans="1:2" x14ac:dyDescent="0.2">
      <c r="B52" s="16" t="s">
        <v>486</v>
      </c>
    </row>
    <row r="54" spans="1:2" x14ac:dyDescent="0.2">
      <c r="B54" s="16" t="s">
        <v>203</v>
      </c>
    </row>
    <row r="55" spans="1:2" x14ac:dyDescent="0.2">
      <c r="B55" s="16" t="s">
        <v>325</v>
      </c>
    </row>
    <row r="58" spans="1:2" x14ac:dyDescent="0.2">
      <c r="A58" s="17" t="str">
        <f>HYPERLINK("#'WAGERING 7'!A2", "&lt;&lt;&lt; Previous table")</f>
        <v>&lt;&lt;&lt; Previous table</v>
      </c>
    </row>
    <row r="59" spans="1:2" x14ac:dyDescent="0.2">
      <c r="A59" s="17" t="str">
        <f>HYPERLINK("#'WAGERING 9'!A2",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S5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HYPERLINK("#'INDEX'!B119", "Link to index")</f>
        <v>Link to index</v>
      </c>
    </row>
    <row r="2" spans="1:19" ht="15.75" customHeight="1" x14ac:dyDescent="0.2">
      <c r="A2" s="27" t="s">
        <v>490</v>
      </c>
      <c r="B2" s="28"/>
      <c r="C2" s="28"/>
      <c r="D2" s="28"/>
      <c r="E2" s="28"/>
      <c r="F2" s="28"/>
      <c r="G2" s="28"/>
      <c r="H2" s="28"/>
      <c r="I2" s="28"/>
      <c r="J2" s="28"/>
      <c r="K2" s="28"/>
      <c r="L2" s="28"/>
      <c r="M2" s="28"/>
      <c r="N2" s="28"/>
      <c r="O2" s="28"/>
      <c r="P2" s="28"/>
      <c r="Q2" s="28"/>
      <c r="R2" s="28"/>
      <c r="S2" s="28"/>
    </row>
    <row r="3" spans="1:19" ht="15.75" customHeight="1" x14ac:dyDescent="0.2">
      <c r="A3" s="27" t="s">
        <v>130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9">
        <v>0.20765920826161799</v>
      </c>
      <c r="C7" s="10" t="s">
        <v>152</v>
      </c>
      <c r="D7" s="9">
        <v>0.450334425378702</v>
      </c>
      <c r="E7" s="10" t="s">
        <v>152</v>
      </c>
      <c r="F7" s="9">
        <v>0.89515317786922699</v>
      </c>
      <c r="G7" s="10" t="s">
        <v>152</v>
      </c>
      <c r="H7" s="9">
        <v>0.35565718299964899</v>
      </c>
      <c r="I7" s="10" t="s">
        <v>169</v>
      </c>
      <c r="J7" s="9">
        <v>0.353044508043028</v>
      </c>
      <c r="K7" s="10" t="s">
        <v>169</v>
      </c>
      <c r="L7" s="9">
        <v>0.35080694837994297</v>
      </c>
      <c r="M7" s="10" t="s">
        <v>152</v>
      </c>
      <c r="N7" s="9">
        <v>0.45827893350112098</v>
      </c>
      <c r="O7" s="10" t="s">
        <v>152</v>
      </c>
      <c r="P7" s="9">
        <v>0.41108837447243901</v>
      </c>
      <c r="Q7" s="10" t="s">
        <v>152</v>
      </c>
      <c r="R7" s="9">
        <v>0.42274638611387999</v>
      </c>
      <c r="S7" s="10" t="s">
        <v>169</v>
      </c>
    </row>
    <row r="8" spans="1:19" x14ac:dyDescent="0.2">
      <c r="A8" s="12" t="s">
        <v>164</v>
      </c>
      <c r="B8" s="9">
        <v>0.211480804387569</v>
      </c>
      <c r="C8" s="10" t="s">
        <v>152</v>
      </c>
      <c r="D8" s="9">
        <v>0.41620623193061401</v>
      </c>
      <c r="E8" s="10" t="s">
        <v>169</v>
      </c>
      <c r="F8" s="9">
        <v>0.920296418279127</v>
      </c>
      <c r="G8" s="10" t="s">
        <v>152</v>
      </c>
      <c r="H8" s="9">
        <v>0.31903747870528099</v>
      </c>
      <c r="I8" s="10" t="s">
        <v>169</v>
      </c>
      <c r="J8" s="9">
        <v>0.33302445921959101</v>
      </c>
      <c r="K8" s="10" t="s">
        <v>169</v>
      </c>
      <c r="L8" s="9">
        <v>0.32998981093626201</v>
      </c>
      <c r="M8" s="10" t="s">
        <v>152</v>
      </c>
      <c r="N8" s="9">
        <v>0.46158423073154697</v>
      </c>
      <c r="O8" s="10" t="s">
        <v>152</v>
      </c>
      <c r="P8" s="9">
        <v>0.38802610267364601</v>
      </c>
      <c r="Q8" s="10" t="s">
        <v>152</v>
      </c>
      <c r="R8" s="9">
        <v>0.40103834615174799</v>
      </c>
      <c r="S8" s="10" t="s">
        <v>169</v>
      </c>
    </row>
    <row r="9" spans="1:19" x14ac:dyDescent="0.2">
      <c r="A9" s="12" t="s">
        <v>165</v>
      </c>
      <c r="B9" s="9">
        <v>0.19773293029871999</v>
      </c>
      <c r="C9" s="10" t="s">
        <v>152</v>
      </c>
      <c r="D9" s="9">
        <v>0.43278153185812501</v>
      </c>
      <c r="E9" s="10" t="s">
        <v>169</v>
      </c>
      <c r="F9" s="9">
        <v>1.51874768432753</v>
      </c>
      <c r="G9" s="10" t="s">
        <v>152</v>
      </c>
      <c r="H9" s="9">
        <v>0.30161483957534002</v>
      </c>
      <c r="I9" s="10" t="s">
        <v>169</v>
      </c>
      <c r="J9" s="9">
        <v>0.27280829642670501</v>
      </c>
      <c r="K9" s="10" t="s">
        <v>169</v>
      </c>
      <c r="L9" s="9">
        <v>0.28602553060596703</v>
      </c>
      <c r="M9" s="10" t="s">
        <v>152</v>
      </c>
      <c r="N9" s="9">
        <v>0.45305141561365198</v>
      </c>
      <c r="O9" s="10" t="s">
        <v>152</v>
      </c>
      <c r="P9" s="9">
        <v>0.35913439445210299</v>
      </c>
      <c r="Q9" s="10" t="s">
        <v>152</v>
      </c>
      <c r="R9" s="9">
        <v>0.39963632743660998</v>
      </c>
      <c r="S9" s="10" t="s">
        <v>169</v>
      </c>
    </row>
    <row r="10" spans="1:19" x14ac:dyDescent="0.2">
      <c r="A10" s="12" t="s">
        <v>166</v>
      </c>
      <c r="B10" s="9">
        <v>0.18426466957452101</v>
      </c>
      <c r="C10" s="10" t="s">
        <v>169</v>
      </c>
      <c r="D10" s="9">
        <v>0.44252750125005702</v>
      </c>
      <c r="E10" s="10" t="s">
        <v>169</v>
      </c>
      <c r="F10" s="9">
        <v>1.8827247956403299</v>
      </c>
      <c r="G10" s="10" t="s">
        <v>152</v>
      </c>
      <c r="H10" s="9">
        <v>0.30762312974669098</v>
      </c>
      <c r="I10" s="10" t="s">
        <v>169</v>
      </c>
      <c r="J10" s="9">
        <v>0.27945168515070601</v>
      </c>
      <c r="K10" s="10" t="s">
        <v>169</v>
      </c>
      <c r="L10" s="9">
        <v>0.25865938430983099</v>
      </c>
      <c r="M10" s="10" t="s">
        <v>152</v>
      </c>
      <c r="N10" s="9">
        <v>0.458158773467429</v>
      </c>
      <c r="O10" s="10" t="s">
        <v>152</v>
      </c>
      <c r="P10" s="9">
        <v>0.36143237737031803</v>
      </c>
      <c r="Q10" s="10" t="s">
        <v>152</v>
      </c>
      <c r="R10" s="9">
        <v>0.40864567271577101</v>
      </c>
      <c r="S10" s="10" t="s">
        <v>169</v>
      </c>
    </row>
    <row r="11" spans="1:19" x14ac:dyDescent="0.2">
      <c r="A11" s="12" t="s">
        <v>170</v>
      </c>
      <c r="B11" s="9">
        <v>0.18935267340483</v>
      </c>
      <c r="C11" s="10" t="s">
        <v>169</v>
      </c>
      <c r="D11" s="9">
        <v>0.42129958765818298</v>
      </c>
      <c r="E11" s="10" t="s">
        <v>152</v>
      </c>
      <c r="F11" s="9">
        <v>1.9717312033339101</v>
      </c>
      <c r="G11" s="10" t="s">
        <v>152</v>
      </c>
      <c r="H11" s="9">
        <v>0.30138824713263301</v>
      </c>
      <c r="I11" s="10" t="s">
        <v>169</v>
      </c>
      <c r="J11" s="9">
        <v>0.28125625176331798</v>
      </c>
      <c r="K11" s="10" t="s">
        <v>169</v>
      </c>
      <c r="L11" s="9">
        <v>0.22980246466110901</v>
      </c>
      <c r="M11" s="10" t="s">
        <v>152</v>
      </c>
      <c r="N11" s="9">
        <v>0.45803771890435602</v>
      </c>
      <c r="O11" s="10" t="s">
        <v>152</v>
      </c>
      <c r="P11" s="9">
        <v>0.357315931593159</v>
      </c>
      <c r="Q11" s="10" t="s">
        <v>152</v>
      </c>
      <c r="R11" s="9">
        <v>0.39933711669607502</v>
      </c>
      <c r="S11" s="10" t="s">
        <v>169</v>
      </c>
    </row>
    <row r="12" spans="1:19" x14ac:dyDescent="0.2">
      <c r="A12" s="12" t="s">
        <v>171</v>
      </c>
      <c r="B12" s="9">
        <v>0.182433701857071</v>
      </c>
      <c r="C12" s="10" t="s">
        <v>169</v>
      </c>
      <c r="D12" s="9">
        <v>0.42842345644765001</v>
      </c>
      <c r="E12" s="10" t="s">
        <v>152</v>
      </c>
      <c r="F12" s="9">
        <v>1.6447891198044</v>
      </c>
      <c r="G12" s="10" t="s">
        <v>152</v>
      </c>
      <c r="H12" s="9">
        <v>0.28693714475529603</v>
      </c>
      <c r="I12" s="10" t="s">
        <v>169</v>
      </c>
      <c r="J12" s="9">
        <v>0.28346410643793601</v>
      </c>
      <c r="K12" s="10" t="s">
        <v>169</v>
      </c>
      <c r="L12" s="9">
        <v>0.23509098603470199</v>
      </c>
      <c r="M12" s="10" t="s">
        <v>152</v>
      </c>
      <c r="N12" s="9">
        <v>0.439672245467225</v>
      </c>
      <c r="O12" s="10" t="s">
        <v>152</v>
      </c>
      <c r="P12" s="9">
        <v>0.37760718181055503</v>
      </c>
      <c r="Q12" s="10" t="s">
        <v>152</v>
      </c>
      <c r="R12" s="9">
        <v>0.39359381394079901</v>
      </c>
      <c r="S12" s="10" t="s">
        <v>169</v>
      </c>
    </row>
    <row r="13" spans="1:19" x14ac:dyDescent="0.2">
      <c r="A13" s="12" t="s">
        <v>172</v>
      </c>
      <c r="B13" s="9">
        <v>0.180412853230009</v>
      </c>
      <c r="C13" s="10" t="s">
        <v>169</v>
      </c>
      <c r="D13" s="9">
        <v>0.40910777809825999</v>
      </c>
      <c r="E13" s="10" t="s">
        <v>152</v>
      </c>
      <c r="F13" s="9">
        <v>1.85806013673783</v>
      </c>
      <c r="G13" s="10" t="s">
        <v>152</v>
      </c>
      <c r="H13" s="9">
        <v>0.267806315858994</v>
      </c>
      <c r="I13" s="10" t="s">
        <v>169</v>
      </c>
      <c r="J13" s="9">
        <v>0.25301938543071001</v>
      </c>
      <c r="K13" s="10" t="s">
        <v>169</v>
      </c>
      <c r="L13" s="9">
        <v>0.419981149858624</v>
      </c>
      <c r="M13" s="10" t="s">
        <v>152</v>
      </c>
      <c r="N13" s="9">
        <v>0.42646346138201902</v>
      </c>
      <c r="O13" s="10" t="s">
        <v>152</v>
      </c>
      <c r="P13" s="9">
        <v>0.37665738953156103</v>
      </c>
      <c r="Q13" s="10" t="s">
        <v>152</v>
      </c>
      <c r="R13" s="9">
        <v>0.38342770291936001</v>
      </c>
      <c r="S13" s="10" t="s">
        <v>169</v>
      </c>
    </row>
    <row r="14" spans="1:19" x14ac:dyDescent="0.2">
      <c r="A14" s="12" t="s">
        <v>173</v>
      </c>
      <c r="B14" s="9">
        <v>0.169078987683069</v>
      </c>
      <c r="C14" s="10" t="s">
        <v>169</v>
      </c>
      <c r="D14" s="9">
        <v>0.38600894830754501</v>
      </c>
      <c r="E14" s="10" t="s">
        <v>152</v>
      </c>
      <c r="F14" s="9">
        <v>2.58792477302205</v>
      </c>
      <c r="G14" s="10" t="s">
        <v>152</v>
      </c>
      <c r="H14" s="9">
        <v>0.25861606677947102</v>
      </c>
      <c r="I14" s="10" t="s">
        <v>169</v>
      </c>
      <c r="J14" s="9">
        <v>0.248450328848386</v>
      </c>
      <c r="K14" s="10" t="s">
        <v>169</v>
      </c>
      <c r="L14" s="9">
        <v>0.46269631586672499</v>
      </c>
      <c r="M14" s="10" t="s">
        <v>152</v>
      </c>
      <c r="N14" s="9">
        <v>0.41846568631641901</v>
      </c>
      <c r="O14" s="10" t="s">
        <v>152</v>
      </c>
      <c r="P14" s="9">
        <v>0.36733192412221699</v>
      </c>
      <c r="Q14" s="10" t="s">
        <v>152</v>
      </c>
      <c r="R14" s="9">
        <v>0.37899577542253499</v>
      </c>
      <c r="S14" s="10" t="s">
        <v>169</v>
      </c>
    </row>
    <row r="15" spans="1:19" x14ac:dyDescent="0.2">
      <c r="A15" s="12" t="s">
        <v>174</v>
      </c>
      <c r="B15" s="9">
        <v>0.14773863941919901</v>
      </c>
      <c r="C15" s="10" t="s">
        <v>169</v>
      </c>
      <c r="D15" s="9">
        <v>0.34799938900035499</v>
      </c>
      <c r="E15" s="10" t="s">
        <v>152</v>
      </c>
      <c r="F15" s="9">
        <v>2.7426632342616402</v>
      </c>
      <c r="G15" s="10" t="s">
        <v>152</v>
      </c>
      <c r="H15" s="9">
        <v>0.23982891810097301</v>
      </c>
      <c r="I15" s="10" t="s">
        <v>169</v>
      </c>
      <c r="J15" s="9">
        <v>0.20097093161782201</v>
      </c>
      <c r="K15" s="10" t="s">
        <v>169</v>
      </c>
      <c r="L15" s="9">
        <v>0.53051739457316704</v>
      </c>
      <c r="M15" s="10" t="s">
        <v>152</v>
      </c>
      <c r="N15" s="9">
        <v>0.38612881327522602</v>
      </c>
      <c r="O15" s="10" t="s">
        <v>169</v>
      </c>
      <c r="P15" s="9">
        <v>0.32429467084639502</v>
      </c>
      <c r="Q15" s="10" t="s">
        <v>152</v>
      </c>
      <c r="R15" s="9">
        <v>0.34982788637960199</v>
      </c>
      <c r="S15" s="10" t="s">
        <v>169</v>
      </c>
    </row>
    <row r="16" spans="1:19" x14ac:dyDescent="0.2">
      <c r="A16" s="12" t="s">
        <v>176</v>
      </c>
      <c r="B16" s="9">
        <v>0.13638979661512901</v>
      </c>
      <c r="C16" s="10" t="s">
        <v>169</v>
      </c>
      <c r="D16" s="9">
        <v>0.34299235322857402</v>
      </c>
      <c r="E16" s="10" t="s">
        <v>152</v>
      </c>
      <c r="F16" s="9">
        <v>2.8482916328188499</v>
      </c>
      <c r="G16" s="10" t="s">
        <v>152</v>
      </c>
      <c r="H16" s="9">
        <v>0.23153100592829601</v>
      </c>
      <c r="I16" s="10" t="s">
        <v>169</v>
      </c>
      <c r="J16" s="9">
        <v>0.21424957990625301</v>
      </c>
      <c r="K16" s="10" t="s">
        <v>169</v>
      </c>
      <c r="L16" s="9">
        <v>0.61600559678792999</v>
      </c>
      <c r="M16" s="10" t="s">
        <v>152</v>
      </c>
      <c r="N16" s="9">
        <v>0.37754473320559101</v>
      </c>
      <c r="O16" s="10" t="s">
        <v>152</v>
      </c>
      <c r="P16" s="9">
        <v>0.30289581471096699</v>
      </c>
      <c r="Q16" s="10" t="s">
        <v>152</v>
      </c>
      <c r="R16" s="9">
        <v>0.346423199725098</v>
      </c>
      <c r="S16" s="10" t="s">
        <v>169</v>
      </c>
    </row>
    <row r="17" spans="1:19" x14ac:dyDescent="0.2">
      <c r="A17" s="12" t="s">
        <v>177</v>
      </c>
      <c r="B17" s="9">
        <v>0.122452736988639</v>
      </c>
      <c r="C17" s="10" t="s">
        <v>169</v>
      </c>
      <c r="D17" s="9">
        <v>0.34028782175857403</v>
      </c>
      <c r="E17" s="10" t="s">
        <v>152</v>
      </c>
      <c r="F17" s="9">
        <v>3.1762566263923002</v>
      </c>
      <c r="G17" s="10" t="s">
        <v>152</v>
      </c>
      <c r="H17" s="9">
        <v>0.22148517490821401</v>
      </c>
      <c r="I17" s="10" t="s">
        <v>169</v>
      </c>
      <c r="J17" s="9">
        <v>0.24632625286405799</v>
      </c>
      <c r="K17" s="10" t="s">
        <v>169</v>
      </c>
      <c r="L17" s="9">
        <v>0.56202358265840902</v>
      </c>
      <c r="M17" s="10" t="s">
        <v>152</v>
      </c>
      <c r="N17" s="9">
        <v>0.37906872334064201</v>
      </c>
      <c r="O17" s="10" t="s">
        <v>152</v>
      </c>
      <c r="P17" s="9">
        <v>0.27720339328683902</v>
      </c>
      <c r="Q17" s="10" t="s">
        <v>152</v>
      </c>
      <c r="R17" s="9">
        <v>0.34671001420395903</v>
      </c>
      <c r="S17" s="10" t="s">
        <v>169</v>
      </c>
    </row>
    <row r="18" spans="1:19" x14ac:dyDescent="0.2">
      <c r="A18" s="12" t="s">
        <v>178</v>
      </c>
      <c r="B18" s="9">
        <v>0.10581589958159</v>
      </c>
      <c r="C18" s="10" t="s">
        <v>169</v>
      </c>
      <c r="D18" s="9">
        <v>0.32381247404589403</v>
      </c>
      <c r="E18" s="10" t="s">
        <v>152</v>
      </c>
      <c r="F18" s="9">
        <v>3.3338190045646101</v>
      </c>
      <c r="G18" s="10" t="s">
        <v>152</v>
      </c>
      <c r="H18" s="9">
        <v>0.20866137253117301</v>
      </c>
      <c r="I18" s="10" t="s">
        <v>169</v>
      </c>
      <c r="J18" s="9">
        <v>0.21736235595390499</v>
      </c>
      <c r="K18" s="10" t="s">
        <v>169</v>
      </c>
      <c r="L18" s="9">
        <v>0.56593905817174495</v>
      </c>
      <c r="M18" s="10" t="s">
        <v>152</v>
      </c>
      <c r="N18" s="9">
        <v>0.34732336818362503</v>
      </c>
      <c r="O18" s="10" t="s">
        <v>169</v>
      </c>
      <c r="P18" s="9">
        <v>0.27146549952355198</v>
      </c>
      <c r="Q18" s="10" t="s">
        <v>152</v>
      </c>
      <c r="R18" s="9">
        <v>0.33042354440715699</v>
      </c>
      <c r="S18" s="10" t="s">
        <v>169</v>
      </c>
    </row>
    <row r="19" spans="1:19" x14ac:dyDescent="0.2">
      <c r="A19" s="12" t="s">
        <v>179</v>
      </c>
      <c r="B19" s="9">
        <v>9.5456119425955097E-2</v>
      </c>
      <c r="C19" s="10" t="s">
        <v>169</v>
      </c>
      <c r="D19" s="9">
        <v>0.33327101604963999</v>
      </c>
      <c r="E19" s="10" t="s">
        <v>152</v>
      </c>
      <c r="F19" s="9">
        <v>4.0470709714567699</v>
      </c>
      <c r="G19" s="10" t="s">
        <v>152</v>
      </c>
      <c r="H19" s="9">
        <v>0.20137652731914299</v>
      </c>
      <c r="I19" s="10" t="s">
        <v>169</v>
      </c>
      <c r="J19" s="9">
        <v>0.217376541278087</v>
      </c>
      <c r="K19" s="10" t="s">
        <v>169</v>
      </c>
      <c r="L19" s="9">
        <v>0.51783995815899597</v>
      </c>
      <c r="M19" s="10" t="s">
        <v>152</v>
      </c>
      <c r="N19" s="9">
        <v>0.34153117769525299</v>
      </c>
      <c r="O19" s="10" t="s">
        <v>169</v>
      </c>
      <c r="P19" s="9">
        <v>0.26703253286210799</v>
      </c>
      <c r="Q19" s="10" t="s">
        <v>152</v>
      </c>
      <c r="R19" s="9">
        <v>0.33778453976607398</v>
      </c>
      <c r="S19" s="10" t="s">
        <v>169</v>
      </c>
    </row>
    <row r="20" spans="1:19" x14ac:dyDescent="0.2">
      <c r="A20" s="12" t="s">
        <v>180</v>
      </c>
      <c r="B20" s="9">
        <v>8.7796005965588703E-2</v>
      </c>
      <c r="C20" s="10" t="s">
        <v>169</v>
      </c>
      <c r="D20" s="9">
        <v>0.33621018838703198</v>
      </c>
      <c r="E20" s="10" t="s">
        <v>152</v>
      </c>
      <c r="F20" s="9">
        <v>4.5729785938668703</v>
      </c>
      <c r="G20" s="10" t="s">
        <v>152</v>
      </c>
      <c r="H20" s="9">
        <v>0.19746192097130899</v>
      </c>
      <c r="I20" s="10" t="s">
        <v>169</v>
      </c>
      <c r="J20" s="9">
        <v>0.16763870769702999</v>
      </c>
      <c r="K20" s="10" t="s">
        <v>169</v>
      </c>
      <c r="L20" s="9">
        <v>0.217772724869124</v>
      </c>
      <c r="M20" s="10" t="s">
        <v>152</v>
      </c>
      <c r="N20" s="9">
        <v>0.33813768651333198</v>
      </c>
      <c r="O20" s="10" t="s">
        <v>169</v>
      </c>
      <c r="P20" s="9">
        <v>0.263392766887242</v>
      </c>
      <c r="Q20" s="10" t="s">
        <v>152</v>
      </c>
      <c r="R20" s="9">
        <v>0.33735299419840697</v>
      </c>
      <c r="S20" s="10" t="s">
        <v>169</v>
      </c>
    </row>
    <row r="21" spans="1:19" x14ac:dyDescent="0.2">
      <c r="A21" s="12" t="s">
        <v>181</v>
      </c>
      <c r="B21" s="9">
        <v>8.2226198997852495E-2</v>
      </c>
      <c r="C21" s="10" t="s">
        <v>169</v>
      </c>
      <c r="D21" s="9">
        <v>0.33328174342154199</v>
      </c>
      <c r="E21" s="10" t="s">
        <v>152</v>
      </c>
      <c r="F21" s="9">
        <v>4.84541781896902</v>
      </c>
      <c r="G21" s="10" t="s">
        <v>152</v>
      </c>
      <c r="H21" s="9">
        <v>0.18352286099135201</v>
      </c>
      <c r="I21" s="10" t="s">
        <v>169</v>
      </c>
      <c r="J21" s="9">
        <v>0.182718135728898</v>
      </c>
      <c r="K21" s="10" t="s">
        <v>169</v>
      </c>
      <c r="L21" s="9">
        <v>0.22166633545309999</v>
      </c>
      <c r="M21" s="10" t="s">
        <v>152</v>
      </c>
      <c r="N21" s="9">
        <v>0.32426099385137402</v>
      </c>
      <c r="O21" s="10" t="s">
        <v>169</v>
      </c>
      <c r="P21" s="9">
        <v>0.257005784526392</v>
      </c>
      <c r="Q21" s="10" t="s">
        <v>152</v>
      </c>
      <c r="R21" s="9">
        <v>0.33771740906127801</v>
      </c>
      <c r="S21" s="10" t="s">
        <v>169</v>
      </c>
    </row>
    <row r="22" spans="1:19" x14ac:dyDescent="0.2">
      <c r="A22" s="12" t="s">
        <v>182</v>
      </c>
      <c r="B22" s="9">
        <v>7.5217069394898001E-2</v>
      </c>
      <c r="C22" s="10" t="s">
        <v>169</v>
      </c>
      <c r="D22" s="9">
        <v>0.325701937155085</v>
      </c>
      <c r="E22" s="10" t="s">
        <v>152</v>
      </c>
      <c r="F22" s="9">
        <v>6.0268569068586499</v>
      </c>
      <c r="G22" s="10" t="s">
        <v>152</v>
      </c>
      <c r="H22" s="9">
        <v>0.17465079810661399</v>
      </c>
      <c r="I22" s="10" t="s">
        <v>169</v>
      </c>
      <c r="J22" s="9">
        <v>0.17295274809376701</v>
      </c>
      <c r="K22" s="10" t="s">
        <v>169</v>
      </c>
      <c r="L22" s="9">
        <v>0.22498427901127099</v>
      </c>
      <c r="M22" s="10" t="s">
        <v>152</v>
      </c>
      <c r="N22" s="9">
        <v>0.315615573096724</v>
      </c>
      <c r="O22" s="10" t="s">
        <v>169</v>
      </c>
      <c r="P22" s="9">
        <v>0.25036166941785698</v>
      </c>
      <c r="Q22" s="10" t="s">
        <v>152</v>
      </c>
      <c r="R22" s="9">
        <v>0.34762926952592499</v>
      </c>
      <c r="S22" s="10" t="s">
        <v>169</v>
      </c>
    </row>
    <row r="23" spans="1:19" x14ac:dyDescent="0.2">
      <c r="A23" s="12" t="s">
        <v>184</v>
      </c>
      <c r="B23" s="9">
        <v>6.3206672845227102E-2</v>
      </c>
      <c r="C23" s="10" t="s">
        <v>169</v>
      </c>
      <c r="D23" s="9">
        <v>0.31479240677966103</v>
      </c>
      <c r="E23" s="10" t="s">
        <v>169</v>
      </c>
      <c r="F23" s="9">
        <v>7.4478364254792799</v>
      </c>
      <c r="G23" s="10" t="s">
        <v>152</v>
      </c>
      <c r="H23" s="9">
        <v>0.16538606044753101</v>
      </c>
      <c r="I23" s="10" t="s">
        <v>169</v>
      </c>
      <c r="J23" s="9">
        <v>0.16650471080316001</v>
      </c>
      <c r="K23" s="10" t="s">
        <v>169</v>
      </c>
      <c r="L23" s="9">
        <v>0.230284985112718</v>
      </c>
      <c r="M23" s="10" t="s">
        <v>152</v>
      </c>
      <c r="N23" s="9">
        <v>0.29698415252808602</v>
      </c>
      <c r="O23" s="10" t="s">
        <v>169</v>
      </c>
      <c r="P23" s="9">
        <v>0.24624929498025899</v>
      </c>
      <c r="Q23" s="10" t="s">
        <v>152</v>
      </c>
      <c r="R23" s="9">
        <v>0.35899048938283201</v>
      </c>
      <c r="S23" s="10" t="s">
        <v>169</v>
      </c>
    </row>
    <row r="24" spans="1:19" x14ac:dyDescent="0.2">
      <c r="A24" s="12" t="s">
        <v>185</v>
      </c>
      <c r="B24" s="9">
        <v>5.4297043093379203E-2</v>
      </c>
      <c r="C24" s="10" t="s">
        <v>169</v>
      </c>
      <c r="D24" s="9">
        <v>0.29412519026668599</v>
      </c>
      <c r="E24" s="10" t="s">
        <v>169</v>
      </c>
      <c r="F24" s="9">
        <v>9.5946438878950495</v>
      </c>
      <c r="G24" s="10" t="s">
        <v>152</v>
      </c>
      <c r="H24" s="9">
        <v>0.15809736251121201</v>
      </c>
      <c r="I24" s="10" t="s">
        <v>169</v>
      </c>
      <c r="J24" s="9">
        <v>0.162134780313621</v>
      </c>
      <c r="K24" s="10" t="s">
        <v>169</v>
      </c>
      <c r="L24" s="9">
        <v>0.205695041314992</v>
      </c>
      <c r="M24" s="10" t="s">
        <v>152</v>
      </c>
      <c r="N24" s="9">
        <v>0.28880044958347401</v>
      </c>
      <c r="O24" s="10" t="s">
        <v>169</v>
      </c>
      <c r="P24" s="9">
        <v>0.24574290782481101</v>
      </c>
      <c r="Q24" s="10" t="s">
        <v>152</v>
      </c>
      <c r="R24" s="9">
        <v>0.38040192356962699</v>
      </c>
      <c r="S24" s="10" t="s">
        <v>169</v>
      </c>
    </row>
    <row r="25" spans="1:19" x14ac:dyDescent="0.2">
      <c r="A25" s="12" t="s">
        <v>187</v>
      </c>
      <c r="B25" s="9">
        <v>4.7031428487742E-2</v>
      </c>
      <c r="C25" s="10" t="s">
        <v>169</v>
      </c>
      <c r="D25" s="9">
        <v>0.295712913800732</v>
      </c>
      <c r="E25" s="10" t="s">
        <v>169</v>
      </c>
      <c r="F25" s="9">
        <v>11.600885467909</v>
      </c>
      <c r="G25" s="10" t="s">
        <v>175</v>
      </c>
      <c r="H25" s="9">
        <v>0.15089855647761899</v>
      </c>
      <c r="I25" s="10" t="s">
        <v>169</v>
      </c>
      <c r="J25" s="9">
        <v>0.291843948071276</v>
      </c>
      <c r="K25" s="10" t="s">
        <v>168</v>
      </c>
      <c r="L25" s="9">
        <v>0.20645039968574599</v>
      </c>
      <c r="M25" s="10" t="s">
        <v>152</v>
      </c>
      <c r="N25" s="9">
        <v>0.28481621857502099</v>
      </c>
      <c r="O25" s="10" t="s">
        <v>169</v>
      </c>
      <c r="P25" s="9">
        <v>0.24676191034109099</v>
      </c>
      <c r="Q25" s="10" t="s">
        <v>152</v>
      </c>
      <c r="R25" s="9">
        <v>0.41485563102045098</v>
      </c>
      <c r="S25" s="10" t="s">
        <v>169</v>
      </c>
    </row>
    <row r="26" spans="1:19" x14ac:dyDescent="0.2">
      <c r="A26" s="12" t="s">
        <v>188</v>
      </c>
      <c r="B26" s="9">
        <v>4.7206703910614503E-2</v>
      </c>
      <c r="C26" s="10" t="s">
        <v>169</v>
      </c>
      <c r="D26" s="9">
        <v>0.27879093621559398</v>
      </c>
      <c r="E26" s="10" t="s">
        <v>169</v>
      </c>
      <c r="F26" s="9">
        <v>12.856496561708299</v>
      </c>
      <c r="G26" s="10" t="s">
        <v>152</v>
      </c>
      <c r="H26" s="9">
        <v>0.141204858590808</v>
      </c>
      <c r="I26" s="10" t="s">
        <v>169</v>
      </c>
      <c r="J26" s="9">
        <v>0.30891826113973497</v>
      </c>
      <c r="K26" s="10" t="s">
        <v>152</v>
      </c>
      <c r="L26" s="9">
        <v>0.18067304070648699</v>
      </c>
      <c r="M26" s="10" t="s">
        <v>152</v>
      </c>
      <c r="N26" s="9">
        <v>0.26271811977547399</v>
      </c>
      <c r="O26" s="10" t="s">
        <v>473</v>
      </c>
      <c r="P26" s="9">
        <v>0.23304723523218199</v>
      </c>
      <c r="Q26" s="10" t="s">
        <v>152</v>
      </c>
      <c r="R26" s="9">
        <v>0.40542040731873602</v>
      </c>
      <c r="S26" s="10" t="s">
        <v>169</v>
      </c>
    </row>
    <row r="27" spans="1:19" x14ac:dyDescent="0.2">
      <c r="A27" s="12" t="s">
        <v>189</v>
      </c>
      <c r="B27" s="9">
        <v>0.20957215752976599</v>
      </c>
      <c r="C27" s="10" t="s">
        <v>152</v>
      </c>
      <c r="D27" s="9">
        <v>0.48595548154366602</v>
      </c>
      <c r="E27" s="10" t="s">
        <v>186</v>
      </c>
      <c r="F27" s="9">
        <v>0.243607386606434</v>
      </c>
      <c r="G27" s="10" t="s">
        <v>443</v>
      </c>
      <c r="H27" s="9">
        <v>0.33113857225617499</v>
      </c>
      <c r="I27" s="10" t="s">
        <v>225</v>
      </c>
      <c r="J27" s="9">
        <v>0.28951395917158301</v>
      </c>
      <c r="K27" s="10" t="s">
        <v>152</v>
      </c>
      <c r="L27" s="9">
        <v>0.14800431068891201</v>
      </c>
      <c r="M27" s="10" t="s">
        <v>152</v>
      </c>
      <c r="N27" s="9">
        <v>0.22579801301103899</v>
      </c>
      <c r="O27" s="10" t="s">
        <v>226</v>
      </c>
      <c r="P27" s="9">
        <v>0.37409462231028601</v>
      </c>
      <c r="Q27" s="10" t="s">
        <v>152</v>
      </c>
      <c r="R27" s="9">
        <v>0.35133705322113601</v>
      </c>
      <c r="S27" s="10" t="s">
        <v>152</v>
      </c>
    </row>
    <row r="28" spans="1:19" x14ac:dyDescent="0.2">
      <c r="A28" s="12" t="s">
        <v>190</v>
      </c>
      <c r="B28" s="9">
        <v>0.25649183796856101</v>
      </c>
      <c r="C28" s="10" t="s">
        <v>152</v>
      </c>
      <c r="D28" s="9">
        <v>0.58427682418406701</v>
      </c>
      <c r="E28" s="10" t="s">
        <v>228</v>
      </c>
      <c r="F28" s="9">
        <v>0.35306717168796597</v>
      </c>
      <c r="G28" s="10" t="s">
        <v>224</v>
      </c>
      <c r="H28" s="9">
        <v>0.38726482586458799</v>
      </c>
      <c r="I28" s="10" t="s">
        <v>152</v>
      </c>
      <c r="J28" s="9">
        <v>0.364372596779719</v>
      </c>
      <c r="K28" s="10" t="s">
        <v>152</v>
      </c>
      <c r="L28" s="9">
        <v>0.36566606874839802</v>
      </c>
      <c r="M28" s="10" t="s">
        <v>261</v>
      </c>
      <c r="N28" s="9">
        <v>0.22124660025852</v>
      </c>
      <c r="O28" s="10" t="s">
        <v>262</v>
      </c>
      <c r="P28" s="9">
        <v>0.496715008881568</v>
      </c>
      <c r="Q28" s="10" t="s">
        <v>227</v>
      </c>
      <c r="R28" s="9">
        <v>0.418624818321846</v>
      </c>
      <c r="S28" s="10" t="s">
        <v>152</v>
      </c>
    </row>
    <row r="29" spans="1:19" x14ac:dyDescent="0.2">
      <c r="A29" s="12" t="s">
        <v>191</v>
      </c>
      <c r="B29" s="9">
        <v>0.29285817725429603</v>
      </c>
      <c r="C29" s="10" t="s">
        <v>152</v>
      </c>
      <c r="D29" s="9">
        <v>0.65373904748079104</v>
      </c>
      <c r="E29" s="10" t="s">
        <v>152</v>
      </c>
      <c r="F29" s="9">
        <v>0.326430616387138</v>
      </c>
      <c r="G29" s="10" t="s">
        <v>224</v>
      </c>
      <c r="H29" s="9">
        <v>0.37586513873275701</v>
      </c>
      <c r="I29" s="10" t="s">
        <v>152</v>
      </c>
      <c r="J29" s="9">
        <v>0.359451903674397</v>
      </c>
      <c r="K29" s="10" t="s">
        <v>152</v>
      </c>
      <c r="L29" s="9">
        <v>0.35298493157574901</v>
      </c>
      <c r="M29" s="10" t="s">
        <v>152</v>
      </c>
      <c r="N29" s="9">
        <v>0.74137952571960897</v>
      </c>
      <c r="O29" s="10" t="s">
        <v>474</v>
      </c>
      <c r="P29" s="9">
        <v>0.47430476452832399</v>
      </c>
      <c r="Q29" s="10" t="s">
        <v>447</v>
      </c>
      <c r="R29" s="9">
        <v>0.56107189580717598</v>
      </c>
      <c r="S29" s="10" t="s">
        <v>320</v>
      </c>
    </row>
    <row r="30" spans="1:19" x14ac:dyDescent="0.2">
      <c r="A30" s="12" t="s">
        <v>192</v>
      </c>
      <c r="B30" s="9">
        <v>0.274356530028599</v>
      </c>
      <c r="C30" s="10" t="s">
        <v>152</v>
      </c>
      <c r="D30" s="9">
        <v>0.56638380342067796</v>
      </c>
      <c r="E30" s="10" t="s">
        <v>446</v>
      </c>
      <c r="F30" s="9">
        <v>0.33141072583168202</v>
      </c>
      <c r="G30" s="10" t="s">
        <v>224</v>
      </c>
      <c r="H30" s="9">
        <v>0.44942967662530398</v>
      </c>
      <c r="I30" s="10" t="s">
        <v>152</v>
      </c>
      <c r="J30" s="9">
        <v>0.51949552926498999</v>
      </c>
      <c r="K30" s="10" t="s">
        <v>152</v>
      </c>
      <c r="L30" s="9">
        <v>0.35308146655117301</v>
      </c>
      <c r="M30" s="10" t="s">
        <v>152</v>
      </c>
      <c r="N30" s="9">
        <v>0.72115499086928303</v>
      </c>
      <c r="O30" s="10" t="s">
        <v>474</v>
      </c>
      <c r="P30" s="9">
        <v>0.47994806569241499</v>
      </c>
      <c r="Q30" s="10" t="s">
        <v>447</v>
      </c>
      <c r="R30" s="9">
        <v>0.55143343366362996</v>
      </c>
      <c r="S30" s="10" t="s">
        <v>320</v>
      </c>
    </row>
    <row r="31" spans="1:19" x14ac:dyDescent="0.2">
      <c r="A31" s="12" t="s">
        <v>193</v>
      </c>
      <c r="B31" s="9">
        <v>0.21307833207628499</v>
      </c>
      <c r="C31" s="10" t="s">
        <v>152</v>
      </c>
      <c r="D31" s="9">
        <v>0.53285859267364799</v>
      </c>
      <c r="E31" s="10" t="s">
        <v>475</v>
      </c>
      <c r="F31" s="9">
        <v>0.28851353245204298</v>
      </c>
      <c r="G31" s="10" t="s">
        <v>152</v>
      </c>
      <c r="H31" s="9">
        <v>0.48087097709287302</v>
      </c>
      <c r="I31" s="10" t="s">
        <v>152</v>
      </c>
      <c r="J31" s="9">
        <v>0.42960304852502801</v>
      </c>
      <c r="K31" s="10" t="s">
        <v>320</v>
      </c>
      <c r="L31" s="9">
        <v>0.33806008930882703</v>
      </c>
      <c r="M31" s="10" t="s">
        <v>152</v>
      </c>
      <c r="N31" s="9">
        <v>0.68112412688354396</v>
      </c>
      <c r="O31" s="10" t="s">
        <v>474</v>
      </c>
      <c r="P31" s="9">
        <v>0.45280136421218498</v>
      </c>
      <c r="Q31" s="10" t="s">
        <v>447</v>
      </c>
      <c r="R31" s="9">
        <v>0.52503896523819904</v>
      </c>
      <c r="S31" s="10" t="s">
        <v>320</v>
      </c>
    </row>
    <row r="32" spans="1:19" x14ac:dyDescent="0.2">
      <c r="A32" s="15" t="s">
        <v>195</v>
      </c>
      <c r="B32" s="13">
        <v>0.18417170085930201</v>
      </c>
      <c r="C32" s="14" t="s">
        <v>152</v>
      </c>
      <c r="D32" s="13">
        <v>0.51674122174554105</v>
      </c>
      <c r="E32" s="14" t="s">
        <v>152</v>
      </c>
      <c r="F32" s="13">
        <v>0.28395920853753498</v>
      </c>
      <c r="G32" s="14" t="s">
        <v>152</v>
      </c>
      <c r="H32" s="13">
        <v>0.443079329198865</v>
      </c>
      <c r="I32" s="14" t="s">
        <v>152</v>
      </c>
      <c r="J32" s="13">
        <v>0.41510938557857502</v>
      </c>
      <c r="K32" s="14" t="s">
        <v>152</v>
      </c>
      <c r="L32" s="13">
        <v>0.30825033758662701</v>
      </c>
      <c r="M32" s="14" t="s">
        <v>152</v>
      </c>
      <c r="N32" s="13">
        <v>0.62476461109646397</v>
      </c>
      <c r="O32" s="14" t="s">
        <v>474</v>
      </c>
      <c r="P32" s="13">
        <v>0.42567552103504203</v>
      </c>
      <c r="Q32" s="14" t="s">
        <v>263</v>
      </c>
      <c r="R32" s="13">
        <v>0.492713692905832</v>
      </c>
      <c r="S32" s="14" t="s">
        <v>152</v>
      </c>
    </row>
    <row r="34" spans="1:2" x14ac:dyDescent="0.2">
      <c r="A34" s="16" t="s">
        <v>196</v>
      </c>
      <c r="B34" s="16" t="s">
        <v>211</v>
      </c>
    </row>
    <row r="36" spans="1:2" x14ac:dyDescent="0.2">
      <c r="B36" s="16" t="s">
        <v>476</v>
      </c>
    </row>
    <row r="37" spans="1:2" x14ac:dyDescent="0.2">
      <c r="B37" s="16" t="s">
        <v>477</v>
      </c>
    </row>
    <row r="38" spans="1:2" x14ac:dyDescent="0.2">
      <c r="B38" s="16" t="s">
        <v>478</v>
      </c>
    </row>
    <row r="39" spans="1:2" x14ac:dyDescent="0.2">
      <c r="B39" s="16" t="s">
        <v>479</v>
      </c>
    </row>
    <row r="40" spans="1:2" x14ac:dyDescent="0.2">
      <c r="B40" s="16" t="s">
        <v>455</v>
      </c>
    </row>
    <row r="41" spans="1:2" x14ac:dyDescent="0.2">
      <c r="B41" s="16" t="s">
        <v>456</v>
      </c>
    </row>
    <row r="42" spans="1:2" x14ac:dyDescent="0.2">
      <c r="B42" s="16" t="s">
        <v>457</v>
      </c>
    </row>
    <row r="43" spans="1:2" x14ac:dyDescent="0.2">
      <c r="B43" s="16" t="s">
        <v>458</v>
      </c>
    </row>
    <row r="44" spans="1:2" x14ac:dyDescent="0.2">
      <c r="B44" s="16" t="s">
        <v>480</v>
      </c>
    </row>
    <row r="45" spans="1:2" x14ac:dyDescent="0.2">
      <c r="B45" s="16" t="s">
        <v>460</v>
      </c>
    </row>
    <row r="46" spans="1:2" x14ac:dyDescent="0.2">
      <c r="B46" s="16" t="s">
        <v>481</v>
      </c>
    </row>
    <row r="47" spans="1:2" x14ac:dyDescent="0.2">
      <c r="B47" s="16" t="s">
        <v>482</v>
      </c>
    </row>
    <row r="48" spans="1:2" x14ac:dyDescent="0.2">
      <c r="B48" s="16" t="s">
        <v>483</v>
      </c>
    </row>
    <row r="49" spans="1:2" x14ac:dyDescent="0.2">
      <c r="B49" s="16" t="s">
        <v>464</v>
      </c>
    </row>
    <row r="50" spans="1:2" x14ac:dyDescent="0.2">
      <c r="B50" s="16" t="s">
        <v>484</v>
      </c>
    </row>
    <row r="51" spans="1:2" x14ac:dyDescent="0.2">
      <c r="B51" s="16" t="s">
        <v>485</v>
      </c>
    </row>
    <row r="52" spans="1:2" x14ac:dyDescent="0.2">
      <c r="B52" s="16" t="s">
        <v>486</v>
      </c>
    </row>
    <row r="54" spans="1:2" x14ac:dyDescent="0.2">
      <c r="B54" s="16" t="s">
        <v>203</v>
      </c>
    </row>
    <row r="55" spans="1:2" x14ac:dyDescent="0.2">
      <c r="B55" s="16" t="s">
        <v>325</v>
      </c>
    </row>
    <row r="58" spans="1:2" x14ac:dyDescent="0.2">
      <c r="A58" s="17" t="str">
        <f>HYPERLINK("#'WAGERING 8'!A2", "&lt;&lt;&lt; Previous table")</f>
        <v>&lt;&lt;&lt; Previous table</v>
      </c>
    </row>
    <row r="59" spans="1:2" x14ac:dyDescent="0.2">
      <c r="A59" s="17" t="str">
        <f>HYPERLINK("#'WAGERING 10'!A2",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S5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HYPERLINK("#'INDEX'!B120", "Link to index")</f>
        <v>Link to index</v>
      </c>
    </row>
    <row r="2" spans="1:19" ht="15.75" customHeight="1" x14ac:dyDescent="0.2">
      <c r="A2" s="27" t="s">
        <v>491</v>
      </c>
      <c r="B2" s="28"/>
      <c r="C2" s="28"/>
      <c r="D2" s="28"/>
      <c r="E2" s="28"/>
      <c r="F2" s="28"/>
      <c r="G2" s="28"/>
      <c r="H2" s="28"/>
      <c r="I2" s="28"/>
      <c r="J2" s="28"/>
      <c r="K2" s="28"/>
      <c r="L2" s="28"/>
      <c r="M2" s="28"/>
      <c r="N2" s="28"/>
      <c r="O2" s="28"/>
      <c r="P2" s="28"/>
      <c r="Q2" s="28"/>
      <c r="R2" s="28"/>
      <c r="S2" s="28"/>
    </row>
    <row r="3" spans="1:19" ht="15.75" customHeight="1" x14ac:dyDescent="0.2">
      <c r="A3" s="27" t="s">
        <v>131</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18">
        <v>9.2002230472640996</v>
      </c>
      <c r="C7" s="10" t="s">
        <v>152</v>
      </c>
      <c r="D7" s="18">
        <v>12.5744775971243</v>
      </c>
      <c r="E7" s="10" t="s">
        <v>152</v>
      </c>
      <c r="F7" s="18">
        <v>26.506663561562998</v>
      </c>
      <c r="G7" s="10" t="s">
        <v>152</v>
      </c>
      <c r="H7" s="18">
        <v>12.5375921229891</v>
      </c>
      <c r="I7" s="10" t="s">
        <v>169</v>
      </c>
      <c r="J7" s="18">
        <v>13.9781136931385</v>
      </c>
      <c r="K7" s="10" t="s">
        <v>169</v>
      </c>
      <c r="L7" s="18">
        <v>13.5848063724056</v>
      </c>
      <c r="M7" s="10" t="s">
        <v>152</v>
      </c>
      <c r="N7" s="18">
        <v>12.323349019193101</v>
      </c>
      <c r="O7" s="10" t="s">
        <v>152</v>
      </c>
      <c r="P7" s="18">
        <v>24.479572051111401</v>
      </c>
      <c r="Q7" s="10" t="s">
        <v>152</v>
      </c>
      <c r="R7" s="18">
        <v>13.282859467980799</v>
      </c>
      <c r="S7" s="10" t="s">
        <v>169</v>
      </c>
    </row>
    <row r="8" spans="1:19" x14ac:dyDescent="0.2">
      <c r="A8" s="12" t="s">
        <v>164</v>
      </c>
      <c r="B8" s="18">
        <v>10.208349879543601</v>
      </c>
      <c r="C8" s="10" t="s">
        <v>152</v>
      </c>
      <c r="D8" s="18">
        <v>11.8854452979808</v>
      </c>
      <c r="E8" s="10" t="s">
        <v>169</v>
      </c>
      <c r="F8" s="18">
        <v>26.182542238880298</v>
      </c>
      <c r="G8" s="10" t="s">
        <v>152</v>
      </c>
      <c r="H8" s="18">
        <v>11.4002595464486</v>
      </c>
      <c r="I8" s="10" t="s">
        <v>169</v>
      </c>
      <c r="J8" s="18">
        <v>13.2065814575273</v>
      </c>
      <c r="K8" s="10" t="s">
        <v>169</v>
      </c>
      <c r="L8" s="18">
        <v>12.578773120983</v>
      </c>
      <c r="M8" s="10" t="s">
        <v>152</v>
      </c>
      <c r="N8" s="18">
        <v>12.4297520026826</v>
      </c>
      <c r="O8" s="10" t="s">
        <v>152</v>
      </c>
      <c r="P8" s="18">
        <v>25.1348713020631</v>
      </c>
      <c r="Q8" s="10" t="s">
        <v>152</v>
      </c>
      <c r="R8" s="18">
        <v>12.8095503831348</v>
      </c>
      <c r="S8" s="10" t="s">
        <v>169</v>
      </c>
    </row>
    <row r="9" spans="1:19" x14ac:dyDescent="0.2">
      <c r="A9" s="12" t="s">
        <v>165</v>
      </c>
      <c r="B9" s="18">
        <v>9.6149855608777592</v>
      </c>
      <c r="C9" s="10" t="s">
        <v>152</v>
      </c>
      <c r="D9" s="18">
        <v>12.338467684937999</v>
      </c>
      <c r="E9" s="10" t="s">
        <v>169</v>
      </c>
      <c r="F9" s="18">
        <v>37.808817359035999</v>
      </c>
      <c r="G9" s="10" t="s">
        <v>152</v>
      </c>
      <c r="H9" s="18">
        <v>11.1140265696094</v>
      </c>
      <c r="I9" s="10" t="s">
        <v>169</v>
      </c>
      <c r="J9" s="18">
        <v>11.0025117154218</v>
      </c>
      <c r="K9" s="10" t="s">
        <v>169</v>
      </c>
      <c r="L9" s="18">
        <v>10.7227085093973</v>
      </c>
      <c r="M9" s="10" t="s">
        <v>152</v>
      </c>
      <c r="N9" s="18">
        <v>12.6292175490349</v>
      </c>
      <c r="O9" s="10" t="s">
        <v>152</v>
      </c>
      <c r="P9" s="18">
        <v>25.530411023996201</v>
      </c>
      <c r="Q9" s="10" t="s">
        <v>152</v>
      </c>
      <c r="R9" s="18">
        <v>13.0449256120153</v>
      </c>
      <c r="S9" s="10" t="s">
        <v>169</v>
      </c>
    </row>
    <row r="10" spans="1:19" x14ac:dyDescent="0.2">
      <c r="A10" s="12" t="s">
        <v>166</v>
      </c>
      <c r="B10" s="18">
        <v>9.2348937925345407</v>
      </c>
      <c r="C10" s="10" t="s">
        <v>169</v>
      </c>
      <c r="D10" s="18">
        <v>12.3372290741878</v>
      </c>
      <c r="E10" s="10" t="s">
        <v>169</v>
      </c>
      <c r="F10" s="18">
        <v>41.3922003234889</v>
      </c>
      <c r="G10" s="10" t="s">
        <v>152</v>
      </c>
      <c r="H10" s="18">
        <v>10.916993920007499</v>
      </c>
      <c r="I10" s="10" t="s">
        <v>169</v>
      </c>
      <c r="J10" s="18">
        <v>10.5492512987674</v>
      </c>
      <c r="K10" s="10" t="s">
        <v>169</v>
      </c>
      <c r="L10" s="18">
        <v>9.6202784107907195</v>
      </c>
      <c r="M10" s="10" t="s">
        <v>152</v>
      </c>
      <c r="N10" s="18">
        <v>13.6358496681343</v>
      </c>
      <c r="O10" s="10" t="s">
        <v>152</v>
      </c>
      <c r="P10" s="18">
        <v>27.550328655603</v>
      </c>
      <c r="Q10" s="10" t="s">
        <v>152</v>
      </c>
      <c r="R10" s="18">
        <v>13.386394746191</v>
      </c>
      <c r="S10" s="10" t="s">
        <v>169</v>
      </c>
    </row>
    <row r="11" spans="1:19" x14ac:dyDescent="0.2">
      <c r="A11" s="12" t="s">
        <v>170</v>
      </c>
      <c r="B11" s="18">
        <v>9.6591624685138608</v>
      </c>
      <c r="C11" s="10" t="s">
        <v>169</v>
      </c>
      <c r="D11" s="18">
        <v>12.0951318609912</v>
      </c>
      <c r="E11" s="10" t="s">
        <v>152</v>
      </c>
      <c r="F11" s="18">
        <v>42.474910132827603</v>
      </c>
      <c r="G11" s="10" t="s">
        <v>152</v>
      </c>
      <c r="H11" s="18">
        <v>10.5079880599751</v>
      </c>
      <c r="I11" s="10" t="s">
        <v>169</v>
      </c>
      <c r="J11" s="18">
        <v>10.4144249553399</v>
      </c>
      <c r="K11" s="10" t="s">
        <v>169</v>
      </c>
      <c r="L11" s="18">
        <v>8.8914209585246997</v>
      </c>
      <c r="M11" s="10" t="s">
        <v>152</v>
      </c>
      <c r="N11" s="18">
        <v>14.397507941765401</v>
      </c>
      <c r="O11" s="10" t="s">
        <v>152</v>
      </c>
      <c r="P11" s="18">
        <v>27.2400897531788</v>
      </c>
      <c r="Q11" s="10" t="s">
        <v>152</v>
      </c>
      <c r="R11" s="18">
        <v>13.400543207873501</v>
      </c>
      <c r="S11" s="10" t="s">
        <v>169</v>
      </c>
    </row>
    <row r="12" spans="1:19" x14ac:dyDescent="0.2">
      <c r="A12" s="12" t="s">
        <v>171</v>
      </c>
      <c r="B12" s="18">
        <v>10.178025752457099</v>
      </c>
      <c r="C12" s="10" t="s">
        <v>169</v>
      </c>
      <c r="D12" s="18">
        <v>12.4898369081903</v>
      </c>
      <c r="E12" s="10" t="s">
        <v>152</v>
      </c>
      <c r="F12" s="18">
        <v>39.515178659931202</v>
      </c>
      <c r="G12" s="10" t="s">
        <v>152</v>
      </c>
      <c r="H12" s="18">
        <v>10.473394423727701</v>
      </c>
      <c r="I12" s="10" t="s">
        <v>169</v>
      </c>
      <c r="J12" s="18">
        <v>10.7009013086361</v>
      </c>
      <c r="K12" s="10" t="s">
        <v>169</v>
      </c>
      <c r="L12" s="18">
        <v>9.3078119135703208</v>
      </c>
      <c r="M12" s="10" t="s">
        <v>152</v>
      </c>
      <c r="N12" s="18">
        <v>14.565305930564501</v>
      </c>
      <c r="O12" s="10" t="s">
        <v>152</v>
      </c>
      <c r="P12" s="18">
        <v>28.635944864655801</v>
      </c>
      <c r="Q12" s="10" t="s">
        <v>152</v>
      </c>
      <c r="R12" s="18">
        <v>13.6473850230889</v>
      </c>
      <c r="S12" s="10" t="s">
        <v>169</v>
      </c>
    </row>
    <row r="13" spans="1:19" x14ac:dyDescent="0.2">
      <c r="A13" s="12" t="s">
        <v>172</v>
      </c>
      <c r="B13" s="18">
        <v>10.5171332769948</v>
      </c>
      <c r="C13" s="10" t="s">
        <v>169</v>
      </c>
      <c r="D13" s="18">
        <v>11.947440728606001</v>
      </c>
      <c r="E13" s="10" t="s">
        <v>152</v>
      </c>
      <c r="F13" s="18">
        <v>41.704440359895301</v>
      </c>
      <c r="G13" s="10" t="s">
        <v>152</v>
      </c>
      <c r="H13" s="18">
        <v>10.1992864079845</v>
      </c>
      <c r="I13" s="10" t="s">
        <v>169</v>
      </c>
      <c r="J13" s="18">
        <v>9.9140329642005902</v>
      </c>
      <c r="K13" s="10" t="s">
        <v>169</v>
      </c>
      <c r="L13" s="18">
        <v>17.1316528046546</v>
      </c>
      <c r="M13" s="10" t="s">
        <v>152</v>
      </c>
      <c r="N13" s="18">
        <v>14.103279423522199</v>
      </c>
      <c r="O13" s="10" t="s">
        <v>152</v>
      </c>
      <c r="P13" s="18">
        <v>28.624209429831701</v>
      </c>
      <c r="Q13" s="10" t="s">
        <v>152</v>
      </c>
      <c r="R13" s="18">
        <v>13.482818397293199</v>
      </c>
      <c r="S13" s="10" t="s">
        <v>169</v>
      </c>
    </row>
    <row r="14" spans="1:19" x14ac:dyDescent="0.2">
      <c r="A14" s="12" t="s">
        <v>173</v>
      </c>
      <c r="B14" s="18">
        <v>11.032210600390201</v>
      </c>
      <c r="C14" s="10" t="s">
        <v>169</v>
      </c>
      <c r="D14" s="18">
        <v>11.8010386048407</v>
      </c>
      <c r="E14" s="10" t="s">
        <v>152</v>
      </c>
      <c r="F14" s="18">
        <v>50.998539174502</v>
      </c>
      <c r="G14" s="10" t="s">
        <v>152</v>
      </c>
      <c r="H14" s="18">
        <v>11.3168019622173</v>
      </c>
      <c r="I14" s="10" t="s">
        <v>169</v>
      </c>
      <c r="J14" s="18">
        <v>10.0341317074187</v>
      </c>
      <c r="K14" s="10" t="s">
        <v>169</v>
      </c>
      <c r="L14" s="18">
        <v>19.199052334752398</v>
      </c>
      <c r="M14" s="10" t="s">
        <v>152</v>
      </c>
      <c r="N14" s="18">
        <v>14.5687447407234</v>
      </c>
      <c r="O14" s="10" t="s">
        <v>152</v>
      </c>
      <c r="P14" s="18">
        <v>26.5883238931881</v>
      </c>
      <c r="Q14" s="10" t="s">
        <v>152</v>
      </c>
      <c r="R14" s="18">
        <v>14.1060393388492</v>
      </c>
      <c r="S14" s="10" t="s">
        <v>169</v>
      </c>
    </row>
    <row r="15" spans="1:19" x14ac:dyDescent="0.2">
      <c r="A15" s="12" t="s">
        <v>174</v>
      </c>
      <c r="B15" s="18">
        <v>11.2654339972361</v>
      </c>
      <c r="C15" s="10" t="s">
        <v>169</v>
      </c>
      <c r="D15" s="18">
        <v>12.3133467712897</v>
      </c>
      <c r="E15" s="10" t="s">
        <v>152</v>
      </c>
      <c r="F15" s="18">
        <v>52.792969833636597</v>
      </c>
      <c r="G15" s="10" t="s">
        <v>152</v>
      </c>
      <c r="H15" s="18">
        <v>10.712014733013699</v>
      </c>
      <c r="I15" s="10" t="s">
        <v>169</v>
      </c>
      <c r="J15" s="18">
        <v>9.1810716647330999</v>
      </c>
      <c r="K15" s="10" t="s">
        <v>169</v>
      </c>
      <c r="L15" s="18">
        <v>21.653620188471901</v>
      </c>
      <c r="M15" s="10" t="s">
        <v>152</v>
      </c>
      <c r="N15" s="18">
        <v>14.2893890898627</v>
      </c>
      <c r="O15" s="10" t="s">
        <v>169</v>
      </c>
      <c r="P15" s="18">
        <v>25.868050048051401</v>
      </c>
      <c r="Q15" s="10" t="s">
        <v>152</v>
      </c>
      <c r="R15" s="18">
        <v>14.3341053774187</v>
      </c>
      <c r="S15" s="10" t="s">
        <v>169</v>
      </c>
    </row>
    <row r="16" spans="1:19" x14ac:dyDescent="0.2">
      <c r="A16" s="12" t="s">
        <v>176</v>
      </c>
      <c r="B16" s="18">
        <v>11.4831985742503</v>
      </c>
      <c r="C16" s="10" t="s">
        <v>169</v>
      </c>
      <c r="D16" s="18">
        <v>12.665253593728099</v>
      </c>
      <c r="E16" s="10" t="s">
        <v>152</v>
      </c>
      <c r="F16" s="18">
        <v>56.051869420581099</v>
      </c>
      <c r="G16" s="10" t="s">
        <v>152</v>
      </c>
      <c r="H16" s="18">
        <v>11.035729951855901</v>
      </c>
      <c r="I16" s="10" t="s">
        <v>169</v>
      </c>
      <c r="J16" s="18">
        <v>10.683641572407399</v>
      </c>
      <c r="K16" s="10" t="s">
        <v>169</v>
      </c>
      <c r="L16" s="18">
        <v>25.576784153654199</v>
      </c>
      <c r="M16" s="10" t="s">
        <v>152</v>
      </c>
      <c r="N16" s="18">
        <v>14.3917080891153</v>
      </c>
      <c r="O16" s="10" t="s">
        <v>152</v>
      </c>
      <c r="P16" s="18">
        <v>24.683166509396202</v>
      </c>
      <c r="Q16" s="10" t="s">
        <v>152</v>
      </c>
      <c r="R16" s="18">
        <v>14.8526739662962</v>
      </c>
      <c r="S16" s="10" t="s">
        <v>169</v>
      </c>
    </row>
    <row r="17" spans="1:19" x14ac:dyDescent="0.2">
      <c r="A17" s="12" t="s">
        <v>177</v>
      </c>
      <c r="B17" s="18">
        <v>11.221718339766699</v>
      </c>
      <c r="C17" s="10" t="s">
        <v>169</v>
      </c>
      <c r="D17" s="18">
        <v>14.1172531984058</v>
      </c>
      <c r="E17" s="10" t="s">
        <v>152</v>
      </c>
      <c r="F17" s="18">
        <v>61.961290385163998</v>
      </c>
      <c r="G17" s="10" t="s">
        <v>152</v>
      </c>
      <c r="H17" s="18">
        <v>11.3697830038105</v>
      </c>
      <c r="I17" s="10" t="s">
        <v>169</v>
      </c>
      <c r="J17" s="18">
        <v>12.533396678915</v>
      </c>
      <c r="K17" s="10" t="s">
        <v>169</v>
      </c>
      <c r="L17" s="18">
        <v>24.613550949724502</v>
      </c>
      <c r="M17" s="10" t="s">
        <v>152</v>
      </c>
      <c r="N17" s="18">
        <v>14.8560721967603</v>
      </c>
      <c r="O17" s="10" t="s">
        <v>152</v>
      </c>
      <c r="P17" s="18">
        <v>23.9149136804179</v>
      </c>
      <c r="Q17" s="10" t="s">
        <v>152</v>
      </c>
      <c r="R17" s="18">
        <v>15.9369195723072</v>
      </c>
      <c r="S17" s="10" t="s">
        <v>169</v>
      </c>
    </row>
    <row r="18" spans="1:19" x14ac:dyDescent="0.2">
      <c r="A18" s="12" t="s">
        <v>178</v>
      </c>
      <c r="B18" s="18">
        <v>10.3150810645457</v>
      </c>
      <c r="C18" s="10" t="s">
        <v>169</v>
      </c>
      <c r="D18" s="18">
        <v>12.987494266274499</v>
      </c>
      <c r="E18" s="10" t="s">
        <v>152</v>
      </c>
      <c r="F18" s="18">
        <v>66.600093752864595</v>
      </c>
      <c r="G18" s="10" t="s">
        <v>152</v>
      </c>
      <c r="H18" s="18">
        <v>11.044003191473299</v>
      </c>
      <c r="I18" s="10" t="s">
        <v>169</v>
      </c>
      <c r="J18" s="18">
        <v>11.859800613389799</v>
      </c>
      <c r="K18" s="10" t="s">
        <v>169</v>
      </c>
      <c r="L18" s="18">
        <v>26.028639861387099</v>
      </c>
      <c r="M18" s="10" t="s">
        <v>152</v>
      </c>
      <c r="N18" s="18">
        <v>14.49717184302</v>
      </c>
      <c r="O18" s="10" t="s">
        <v>169</v>
      </c>
      <c r="P18" s="18">
        <v>25.975906354396699</v>
      </c>
      <c r="Q18" s="10" t="s">
        <v>152</v>
      </c>
      <c r="R18" s="18">
        <v>15.543652360647499</v>
      </c>
      <c r="S18" s="10" t="s">
        <v>169</v>
      </c>
    </row>
    <row r="19" spans="1:19" x14ac:dyDescent="0.2">
      <c r="A19" s="12" t="s">
        <v>179</v>
      </c>
      <c r="B19" s="18">
        <v>10.039534968416501</v>
      </c>
      <c r="C19" s="10" t="s">
        <v>169</v>
      </c>
      <c r="D19" s="18">
        <v>13.310728037802701</v>
      </c>
      <c r="E19" s="10" t="s">
        <v>152</v>
      </c>
      <c r="F19" s="18">
        <v>71.011625563514002</v>
      </c>
      <c r="G19" s="10" t="s">
        <v>152</v>
      </c>
      <c r="H19" s="18">
        <v>10.8200174895809</v>
      </c>
      <c r="I19" s="10" t="s">
        <v>169</v>
      </c>
      <c r="J19" s="18">
        <v>11.938075759659</v>
      </c>
      <c r="K19" s="10" t="s">
        <v>169</v>
      </c>
      <c r="L19" s="18">
        <v>25.774449164896499</v>
      </c>
      <c r="M19" s="10" t="s">
        <v>152</v>
      </c>
      <c r="N19" s="18">
        <v>14.0254635948365</v>
      </c>
      <c r="O19" s="10" t="s">
        <v>169</v>
      </c>
      <c r="P19" s="18">
        <v>24.3915244976906</v>
      </c>
      <c r="Q19" s="10" t="s">
        <v>152</v>
      </c>
      <c r="R19" s="18">
        <v>15.848900343348401</v>
      </c>
      <c r="S19" s="10" t="s">
        <v>169</v>
      </c>
    </row>
    <row r="20" spans="1:19" x14ac:dyDescent="0.2">
      <c r="A20" s="12" t="s">
        <v>180</v>
      </c>
      <c r="B20" s="18">
        <v>9.9086967945349507</v>
      </c>
      <c r="C20" s="10" t="s">
        <v>169</v>
      </c>
      <c r="D20" s="18">
        <v>13.319120978479001</v>
      </c>
      <c r="E20" s="10" t="s">
        <v>152</v>
      </c>
      <c r="F20" s="18">
        <v>74.483345942724796</v>
      </c>
      <c r="G20" s="10" t="s">
        <v>152</v>
      </c>
      <c r="H20" s="18">
        <v>10.618417967069499</v>
      </c>
      <c r="I20" s="10" t="s">
        <v>169</v>
      </c>
      <c r="J20" s="18">
        <v>9.64296529238778</v>
      </c>
      <c r="K20" s="10" t="s">
        <v>169</v>
      </c>
      <c r="L20" s="18">
        <v>12.856629985171301</v>
      </c>
      <c r="M20" s="10" t="s">
        <v>152</v>
      </c>
      <c r="N20" s="18">
        <v>14.480601566373201</v>
      </c>
      <c r="O20" s="10" t="s">
        <v>169</v>
      </c>
      <c r="P20" s="18">
        <v>25.493721607244499</v>
      </c>
      <c r="Q20" s="10" t="s">
        <v>152</v>
      </c>
      <c r="R20" s="18">
        <v>16.100472575628999</v>
      </c>
      <c r="S20" s="10" t="s">
        <v>169</v>
      </c>
    </row>
    <row r="21" spans="1:19" x14ac:dyDescent="0.2">
      <c r="A21" s="12" t="s">
        <v>181</v>
      </c>
      <c r="B21" s="18">
        <v>9.8122039660540601</v>
      </c>
      <c r="C21" s="10" t="s">
        <v>169</v>
      </c>
      <c r="D21" s="18">
        <v>13.513598846179301</v>
      </c>
      <c r="E21" s="10" t="s">
        <v>152</v>
      </c>
      <c r="F21" s="18">
        <v>76.225603265805404</v>
      </c>
      <c r="G21" s="10" t="s">
        <v>152</v>
      </c>
      <c r="H21" s="18">
        <v>10.4727792263457</v>
      </c>
      <c r="I21" s="10" t="s">
        <v>169</v>
      </c>
      <c r="J21" s="18">
        <v>10.7765933675407</v>
      </c>
      <c r="K21" s="10" t="s">
        <v>169</v>
      </c>
      <c r="L21" s="18">
        <v>14.1119523634485</v>
      </c>
      <c r="M21" s="10" t="s">
        <v>152</v>
      </c>
      <c r="N21" s="18">
        <v>14.6640367574877</v>
      </c>
      <c r="O21" s="10" t="s">
        <v>169</v>
      </c>
      <c r="P21" s="18">
        <v>23.518151784609501</v>
      </c>
      <c r="Q21" s="10" t="s">
        <v>152</v>
      </c>
      <c r="R21" s="18">
        <v>16.603270142074901</v>
      </c>
      <c r="S21" s="10" t="s">
        <v>169</v>
      </c>
    </row>
    <row r="22" spans="1:19" x14ac:dyDescent="0.2">
      <c r="A22" s="12" t="s">
        <v>182</v>
      </c>
      <c r="B22" s="18">
        <v>9.7102141895121008</v>
      </c>
      <c r="C22" s="10" t="s">
        <v>169</v>
      </c>
      <c r="D22" s="18">
        <v>12.9106615697983</v>
      </c>
      <c r="E22" s="10" t="s">
        <v>152</v>
      </c>
      <c r="F22" s="18">
        <v>79.363574187273699</v>
      </c>
      <c r="G22" s="10" t="s">
        <v>152</v>
      </c>
      <c r="H22" s="18">
        <v>9.6361190302489099</v>
      </c>
      <c r="I22" s="10" t="s">
        <v>169</v>
      </c>
      <c r="J22" s="18">
        <v>10.6999779621691</v>
      </c>
      <c r="K22" s="10" t="s">
        <v>169</v>
      </c>
      <c r="L22" s="18">
        <v>14.5029857859451</v>
      </c>
      <c r="M22" s="10" t="s">
        <v>152</v>
      </c>
      <c r="N22" s="18">
        <v>13.947120794824</v>
      </c>
      <c r="O22" s="10" t="s">
        <v>169</v>
      </c>
      <c r="P22" s="18">
        <v>22.405595629302201</v>
      </c>
      <c r="Q22" s="10" t="s">
        <v>152</v>
      </c>
      <c r="R22" s="18">
        <v>16.596521987466801</v>
      </c>
      <c r="S22" s="10" t="s">
        <v>169</v>
      </c>
    </row>
    <row r="23" spans="1:19" x14ac:dyDescent="0.2">
      <c r="A23" s="12" t="s">
        <v>184</v>
      </c>
      <c r="B23" s="18">
        <v>8.5093018052902405</v>
      </c>
      <c r="C23" s="10" t="s">
        <v>169</v>
      </c>
      <c r="D23" s="18">
        <v>12.259696702684399</v>
      </c>
      <c r="E23" s="10" t="s">
        <v>169</v>
      </c>
      <c r="F23" s="18">
        <v>82.992656885830897</v>
      </c>
      <c r="G23" s="10" t="s">
        <v>152</v>
      </c>
      <c r="H23" s="18">
        <v>9.0132089357807104</v>
      </c>
      <c r="I23" s="10" t="s">
        <v>169</v>
      </c>
      <c r="J23" s="18">
        <v>10.1541719879521</v>
      </c>
      <c r="K23" s="10" t="s">
        <v>169</v>
      </c>
      <c r="L23" s="18">
        <v>14.926379003695001</v>
      </c>
      <c r="M23" s="10" t="s">
        <v>152</v>
      </c>
      <c r="N23" s="18">
        <v>13.378359044575401</v>
      </c>
      <c r="O23" s="10" t="s">
        <v>169</v>
      </c>
      <c r="P23" s="18">
        <v>22.8408674012002</v>
      </c>
      <c r="Q23" s="10" t="s">
        <v>152</v>
      </c>
      <c r="R23" s="18">
        <v>16.885785026413</v>
      </c>
      <c r="S23" s="10" t="s">
        <v>169</v>
      </c>
    </row>
    <row r="24" spans="1:19" x14ac:dyDescent="0.2">
      <c r="A24" s="12" t="s">
        <v>185</v>
      </c>
      <c r="B24" s="18">
        <v>7.24854741817943</v>
      </c>
      <c r="C24" s="10" t="s">
        <v>169</v>
      </c>
      <c r="D24" s="18">
        <v>11.8393469787201</v>
      </c>
      <c r="E24" s="10" t="s">
        <v>169</v>
      </c>
      <c r="F24" s="18">
        <v>86.739173895074501</v>
      </c>
      <c r="G24" s="10" t="s">
        <v>152</v>
      </c>
      <c r="H24" s="18">
        <v>8.8688307614086597</v>
      </c>
      <c r="I24" s="10" t="s">
        <v>169</v>
      </c>
      <c r="J24" s="18">
        <v>10.9455609704826</v>
      </c>
      <c r="K24" s="10" t="s">
        <v>169</v>
      </c>
      <c r="L24" s="18">
        <v>14.274167037512001</v>
      </c>
      <c r="M24" s="10" t="s">
        <v>152</v>
      </c>
      <c r="N24" s="18">
        <v>14.3608995708667</v>
      </c>
      <c r="O24" s="10" t="s">
        <v>169</v>
      </c>
      <c r="P24" s="18">
        <v>24.555435913483301</v>
      </c>
      <c r="Q24" s="10" t="s">
        <v>152</v>
      </c>
      <c r="R24" s="18">
        <v>18.4700700113798</v>
      </c>
      <c r="S24" s="10" t="s">
        <v>169</v>
      </c>
    </row>
    <row r="25" spans="1:19" x14ac:dyDescent="0.2">
      <c r="A25" s="12" t="s">
        <v>187</v>
      </c>
      <c r="B25" s="18">
        <v>6.6168592480261097</v>
      </c>
      <c r="C25" s="10" t="s">
        <v>169</v>
      </c>
      <c r="D25" s="18">
        <v>11.9588317895542</v>
      </c>
      <c r="E25" s="10" t="s">
        <v>169</v>
      </c>
      <c r="F25" s="18">
        <v>88.588235034151097</v>
      </c>
      <c r="G25" s="10" t="s">
        <v>175</v>
      </c>
      <c r="H25" s="18">
        <v>8.4095535254935694</v>
      </c>
      <c r="I25" s="10" t="s">
        <v>169</v>
      </c>
      <c r="J25" s="18">
        <v>17.865564742773699</v>
      </c>
      <c r="K25" s="10" t="s">
        <v>168</v>
      </c>
      <c r="L25" s="18">
        <v>15.1246385326475</v>
      </c>
      <c r="M25" s="10" t="s">
        <v>152</v>
      </c>
      <c r="N25" s="18">
        <v>13.866271155441201</v>
      </c>
      <c r="O25" s="10" t="s">
        <v>169</v>
      </c>
      <c r="P25" s="18">
        <v>25.777534013527401</v>
      </c>
      <c r="Q25" s="10" t="s">
        <v>152</v>
      </c>
      <c r="R25" s="18">
        <v>19.745595303077899</v>
      </c>
      <c r="S25" s="10" t="s">
        <v>169</v>
      </c>
    </row>
    <row r="26" spans="1:19" x14ac:dyDescent="0.2">
      <c r="A26" s="12" t="s">
        <v>188</v>
      </c>
      <c r="B26" s="18">
        <v>6.6740120290181304</v>
      </c>
      <c r="C26" s="10" t="s">
        <v>169</v>
      </c>
      <c r="D26" s="18">
        <v>11.672260697067999</v>
      </c>
      <c r="E26" s="10" t="s">
        <v>169</v>
      </c>
      <c r="F26" s="18">
        <v>89.143136771047295</v>
      </c>
      <c r="G26" s="10" t="s">
        <v>152</v>
      </c>
      <c r="H26" s="18">
        <v>7.6467161087287199</v>
      </c>
      <c r="I26" s="10" t="s">
        <v>169</v>
      </c>
      <c r="J26" s="18">
        <v>19.525843457110199</v>
      </c>
      <c r="K26" s="10" t="s">
        <v>152</v>
      </c>
      <c r="L26" s="18">
        <v>13.7522296096849</v>
      </c>
      <c r="M26" s="10" t="s">
        <v>152</v>
      </c>
      <c r="N26" s="18">
        <v>13.520698604649301</v>
      </c>
      <c r="O26" s="10" t="s">
        <v>473</v>
      </c>
      <c r="P26" s="18">
        <v>24.379499832122701</v>
      </c>
      <c r="Q26" s="10" t="s">
        <v>152</v>
      </c>
      <c r="R26" s="18">
        <v>19.6625712674753</v>
      </c>
      <c r="S26" s="10" t="s">
        <v>169</v>
      </c>
    </row>
    <row r="27" spans="1:19" x14ac:dyDescent="0.2">
      <c r="A27" s="12" t="s">
        <v>189</v>
      </c>
      <c r="B27" s="18">
        <v>28.750511555775699</v>
      </c>
      <c r="C27" s="10" t="s">
        <v>152</v>
      </c>
      <c r="D27" s="18">
        <v>22.188024461547201</v>
      </c>
      <c r="E27" s="10" t="s">
        <v>186</v>
      </c>
      <c r="F27" s="18">
        <v>15.0210707708702</v>
      </c>
      <c r="G27" s="10" t="s">
        <v>443</v>
      </c>
      <c r="H27" s="18">
        <v>21.022899024874601</v>
      </c>
      <c r="I27" s="10" t="s">
        <v>225</v>
      </c>
      <c r="J27" s="18">
        <v>22.571317765479801</v>
      </c>
      <c r="K27" s="10" t="s">
        <v>152</v>
      </c>
      <c r="L27" s="18">
        <v>14.4843654378252</v>
      </c>
      <c r="M27" s="10" t="s">
        <v>152</v>
      </c>
      <c r="N27" s="18">
        <v>15.5744894920294</v>
      </c>
      <c r="O27" s="10" t="s">
        <v>226</v>
      </c>
      <c r="P27" s="18">
        <v>39.050855182514198</v>
      </c>
      <c r="Q27" s="10" t="s">
        <v>152</v>
      </c>
      <c r="R27" s="18">
        <v>21.558746079260899</v>
      </c>
      <c r="S27" s="10" t="s">
        <v>152</v>
      </c>
    </row>
    <row r="28" spans="1:19" x14ac:dyDescent="0.2">
      <c r="A28" s="12" t="s">
        <v>190</v>
      </c>
      <c r="B28" s="18">
        <v>27.954593626235699</v>
      </c>
      <c r="C28" s="10" t="s">
        <v>152</v>
      </c>
      <c r="D28" s="18">
        <v>24.601443390836401</v>
      </c>
      <c r="E28" s="10" t="s">
        <v>228</v>
      </c>
      <c r="F28" s="18">
        <v>16.149839358631599</v>
      </c>
      <c r="G28" s="10" t="s">
        <v>224</v>
      </c>
      <c r="H28" s="18">
        <v>19.0510100148486</v>
      </c>
      <c r="I28" s="10" t="s">
        <v>152</v>
      </c>
      <c r="J28" s="18">
        <v>22.108032132281998</v>
      </c>
      <c r="K28" s="10" t="s">
        <v>152</v>
      </c>
      <c r="L28" s="18">
        <v>25.107646561924799</v>
      </c>
      <c r="M28" s="10" t="s">
        <v>261</v>
      </c>
      <c r="N28" s="18">
        <v>21.534395193560002</v>
      </c>
      <c r="O28" s="10" t="s">
        <v>262</v>
      </c>
      <c r="P28" s="18">
        <v>43.763509357295298</v>
      </c>
      <c r="Q28" s="10" t="s">
        <v>227</v>
      </c>
      <c r="R28" s="18">
        <v>24.106071075899301</v>
      </c>
      <c r="S28" s="10" t="s">
        <v>152</v>
      </c>
    </row>
    <row r="29" spans="1:19" x14ac:dyDescent="0.2">
      <c r="A29" s="12" t="s">
        <v>191</v>
      </c>
      <c r="B29" s="18">
        <v>30.6997231430821</v>
      </c>
      <c r="C29" s="10" t="s">
        <v>152</v>
      </c>
      <c r="D29" s="18">
        <v>27.661552774314298</v>
      </c>
      <c r="E29" s="10" t="s">
        <v>152</v>
      </c>
      <c r="F29" s="18">
        <v>17.250033546406399</v>
      </c>
      <c r="G29" s="10" t="s">
        <v>224</v>
      </c>
      <c r="H29" s="18">
        <v>19.956051048695102</v>
      </c>
      <c r="I29" s="10" t="s">
        <v>152</v>
      </c>
      <c r="J29" s="18">
        <v>22.042966690510799</v>
      </c>
      <c r="K29" s="10" t="s">
        <v>152</v>
      </c>
      <c r="L29" s="18">
        <v>26.5942974592067</v>
      </c>
      <c r="M29" s="10" t="s">
        <v>152</v>
      </c>
      <c r="N29" s="18">
        <v>41.437598767344198</v>
      </c>
      <c r="O29" s="10" t="s">
        <v>474</v>
      </c>
      <c r="P29" s="18">
        <v>44.499378003441301</v>
      </c>
      <c r="Q29" s="10" t="s">
        <v>447</v>
      </c>
      <c r="R29" s="18">
        <v>30.002320200009802</v>
      </c>
      <c r="S29" s="10" t="s">
        <v>320</v>
      </c>
    </row>
    <row r="30" spans="1:19" x14ac:dyDescent="0.2">
      <c r="A30" s="12" t="s">
        <v>192</v>
      </c>
      <c r="B30" s="18">
        <v>27.944220759085098</v>
      </c>
      <c r="C30" s="10" t="s">
        <v>152</v>
      </c>
      <c r="D30" s="18">
        <v>21.981917537184501</v>
      </c>
      <c r="E30" s="10" t="s">
        <v>446</v>
      </c>
      <c r="F30" s="18">
        <v>15.745379670105301</v>
      </c>
      <c r="G30" s="10" t="s">
        <v>224</v>
      </c>
      <c r="H30" s="18">
        <v>21.6853794836559</v>
      </c>
      <c r="I30" s="10" t="s">
        <v>152</v>
      </c>
      <c r="J30" s="18">
        <v>27.1831475140254</v>
      </c>
      <c r="K30" s="10" t="s">
        <v>152</v>
      </c>
      <c r="L30" s="18">
        <v>25.913309334563301</v>
      </c>
      <c r="M30" s="10" t="s">
        <v>152</v>
      </c>
      <c r="N30" s="18">
        <v>34.969186764700098</v>
      </c>
      <c r="O30" s="10" t="s">
        <v>474</v>
      </c>
      <c r="P30" s="18">
        <v>44.1454358996629</v>
      </c>
      <c r="Q30" s="10" t="s">
        <v>447</v>
      </c>
      <c r="R30" s="18">
        <v>26.706300397990098</v>
      </c>
      <c r="S30" s="10" t="s">
        <v>320</v>
      </c>
    </row>
    <row r="31" spans="1:19" x14ac:dyDescent="0.2">
      <c r="A31" s="12" t="s">
        <v>193</v>
      </c>
      <c r="B31" s="18">
        <v>25.459539683262498</v>
      </c>
      <c r="C31" s="10" t="s">
        <v>152</v>
      </c>
      <c r="D31" s="18">
        <v>21.322319262013298</v>
      </c>
      <c r="E31" s="10" t="s">
        <v>475</v>
      </c>
      <c r="F31" s="18">
        <v>16.090382636394502</v>
      </c>
      <c r="G31" s="10" t="s">
        <v>152</v>
      </c>
      <c r="H31" s="18">
        <v>23.137331400704898</v>
      </c>
      <c r="I31" s="10" t="s">
        <v>152</v>
      </c>
      <c r="J31" s="18">
        <v>23.4087515198194</v>
      </c>
      <c r="K31" s="10" t="s">
        <v>320</v>
      </c>
      <c r="L31" s="18">
        <v>25.564069906632898</v>
      </c>
      <c r="M31" s="10" t="s">
        <v>152</v>
      </c>
      <c r="N31" s="18">
        <v>34.018864567655697</v>
      </c>
      <c r="O31" s="10" t="s">
        <v>474</v>
      </c>
      <c r="P31" s="18">
        <v>41.663848025888903</v>
      </c>
      <c r="Q31" s="10" t="s">
        <v>447</v>
      </c>
      <c r="R31" s="18">
        <v>26.065463809541001</v>
      </c>
      <c r="S31" s="10" t="s">
        <v>320</v>
      </c>
    </row>
    <row r="32" spans="1:19" x14ac:dyDescent="0.2">
      <c r="A32" s="15" t="s">
        <v>195</v>
      </c>
      <c r="B32" s="19">
        <v>25.140983970130399</v>
      </c>
      <c r="C32" s="14" t="s">
        <v>152</v>
      </c>
      <c r="D32" s="19">
        <v>20.983414139273599</v>
      </c>
      <c r="E32" s="14" t="s">
        <v>152</v>
      </c>
      <c r="F32" s="19">
        <v>16.627785776660399</v>
      </c>
      <c r="G32" s="14" t="s">
        <v>152</v>
      </c>
      <c r="H32" s="19">
        <v>22.4248516423655</v>
      </c>
      <c r="I32" s="14" t="s">
        <v>152</v>
      </c>
      <c r="J32" s="19">
        <v>23.364067157096599</v>
      </c>
      <c r="K32" s="14" t="s">
        <v>152</v>
      </c>
      <c r="L32" s="19">
        <v>25.0546730200392</v>
      </c>
      <c r="M32" s="14" t="s">
        <v>152</v>
      </c>
      <c r="N32" s="19">
        <v>33.380433371732998</v>
      </c>
      <c r="O32" s="14" t="s">
        <v>474</v>
      </c>
      <c r="P32" s="19">
        <v>42.983555134088803</v>
      </c>
      <c r="Q32" s="14" t="s">
        <v>263</v>
      </c>
      <c r="R32" s="19">
        <v>25.617502949182501</v>
      </c>
      <c r="S32" s="14" t="s">
        <v>152</v>
      </c>
    </row>
    <row r="34" spans="1:2" x14ac:dyDescent="0.2">
      <c r="A34" s="16" t="s">
        <v>196</v>
      </c>
      <c r="B34" s="16" t="s">
        <v>211</v>
      </c>
    </row>
    <row r="36" spans="1:2" x14ac:dyDescent="0.2">
      <c r="B36" s="16" t="s">
        <v>476</v>
      </c>
    </row>
    <row r="37" spans="1:2" x14ac:dyDescent="0.2">
      <c r="B37" s="16" t="s">
        <v>477</v>
      </c>
    </row>
    <row r="38" spans="1:2" x14ac:dyDescent="0.2">
      <c r="B38" s="16" t="s">
        <v>478</v>
      </c>
    </row>
    <row r="39" spans="1:2" x14ac:dyDescent="0.2">
      <c r="B39" s="16" t="s">
        <v>479</v>
      </c>
    </row>
    <row r="40" spans="1:2" x14ac:dyDescent="0.2">
      <c r="B40" s="16" t="s">
        <v>455</v>
      </c>
    </row>
    <row r="41" spans="1:2" x14ac:dyDescent="0.2">
      <c r="B41" s="16" t="s">
        <v>456</v>
      </c>
    </row>
    <row r="42" spans="1:2" x14ac:dyDescent="0.2">
      <c r="B42" s="16" t="s">
        <v>457</v>
      </c>
    </row>
    <row r="43" spans="1:2" x14ac:dyDescent="0.2">
      <c r="B43" s="16" t="s">
        <v>458</v>
      </c>
    </row>
    <row r="44" spans="1:2" x14ac:dyDescent="0.2">
      <c r="B44" s="16" t="s">
        <v>480</v>
      </c>
    </row>
    <row r="45" spans="1:2" x14ac:dyDescent="0.2">
      <c r="B45" s="16" t="s">
        <v>460</v>
      </c>
    </row>
    <row r="46" spans="1:2" x14ac:dyDescent="0.2">
      <c r="B46" s="16" t="s">
        <v>481</v>
      </c>
    </row>
    <row r="47" spans="1:2" x14ac:dyDescent="0.2">
      <c r="B47" s="16" t="s">
        <v>482</v>
      </c>
    </row>
    <row r="48" spans="1:2" x14ac:dyDescent="0.2">
      <c r="B48" s="16" t="s">
        <v>483</v>
      </c>
    </row>
    <row r="49" spans="1:2" x14ac:dyDescent="0.2">
      <c r="B49" s="16" t="s">
        <v>464</v>
      </c>
    </row>
    <row r="50" spans="1:2" x14ac:dyDescent="0.2">
      <c r="B50" s="16" t="s">
        <v>484</v>
      </c>
    </row>
    <row r="51" spans="1:2" x14ac:dyDescent="0.2">
      <c r="B51" s="16" t="s">
        <v>485</v>
      </c>
    </row>
    <row r="52" spans="1:2" x14ac:dyDescent="0.2">
      <c r="B52" s="16" t="s">
        <v>486</v>
      </c>
    </row>
    <row r="54" spans="1:2" x14ac:dyDescent="0.2">
      <c r="B54" s="16" t="s">
        <v>203</v>
      </c>
    </row>
    <row r="55" spans="1:2" x14ac:dyDescent="0.2">
      <c r="B55" s="16" t="s">
        <v>325</v>
      </c>
    </row>
    <row r="58" spans="1:2" x14ac:dyDescent="0.2">
      <c r="A58" s="17" t="str">
        <f>HYPERLINK("#'WAGERING 9'!A2", "&lt;&lt;&lt; Previous table")</f>
        <v>&lt;&lt;&lt; Previous table</v>
      </c>
    </row>
    <row r="59" spans="1:2" x14ac:dyDescent="0.2">
      <c r="A59" s="17" t="str">
        <f>HYPERLINK("#'WAGERING 11'!A2",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S6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HYPERLINK("#'INDEX'!B121", "Link to index")</f>
        <v>Link to index</v>
      </c>
    </row>
    <row r="2" spans="1:19" ht="15.75" customHeight="1" x14ac:dyDescent="0.2">
      <c r="A2" s="27" t="s">
        <v>492</v>
      </c>
      <c r="B2" s="28"/>
      <c r="C2" s="28"/>
      <c r="D2" s="28"/>
      <c r="E2" s="28"/>
      <c r="F2" s="28"/>
      <c r="G2" s="28"/>
      <c r="H2" s="28"/>
      <c r="I2" s="28"/>
      <c r="J2" s="28"/>
      <c r="K2" s="28"/>
      <c r="L2" s="28"/>
      <c r="M2" s="28"/>
      <c r="N2" s="28"/>
      <c r="O2" s="28"/>
      <c r="P2" s="28"/>
      <c r="Q2" s="28"/>
      <c r="R2" s="28"/>
      <c r="S2" s="28"/>
    </row>
    <row r="3" spans="1:19" ht="15.75" customHeight="1" x14ac:dyDescent="0.2">
      <c r="A3" s="27" t="s">
        <v>132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5.1769999999999996</v>
      </c>
      <c r="C7" s="10" t="s">
        <v>169</v>
      </c>
      <c r="D7" s="9">
        <v>193.61099999999999</v>
      </c>
      <c r="E7" s="10" t="s">
        <v>152</v>
      </c>
      <c r="F7" s="9">
        <v>7.5810000000000004</v>
      </c>
      <c r="G7" s="10" t="s">
        <v>152</v>
      </c>
      <c r="H7" s="9">
        <v>50.448</v>
      </c>
      <c r="I7" s="10" t="s">
        <v>169</v>
      </c>
      <c r="J7" s="9">
        <v>24.053000000000001</v>
      </c>
      <c r="K7" s="10" t="s">
        <v>169</v>
      </c>
      <c r="L7" s="9">
        <v>6.3110210000000002</v>
      </c>
      <c r="M7" s="10" t="s">
        <v>152</v>
      </c>
      <c r="N7" s="9">
        <v>138.197</v>
      </c>
      <c r="O7" s="10" t="s">
        <v>152</v>
      </c>
      <c r="P7" s="9">
        <v>40.841000000000001</v>
      </c>
      <c r="Q7" s="10" t="s">
        <v>152</v>
      </c>
      <c r="R7" s="9">
        <v>466.219021</v>
      </c>
      <c r="S7" s="10" t="s">
        <v>169</v>
      </c>
    </row>
    <row r="8" spans="1:19" x14ac:dyDescent="0.2">
      <c r="A8" s="12" t="s">
        <v>164</v>
      </c>
      <c r="B8" s="9">
        <v>2.802</v>
      </c>
      <c r="C8" s="10" t="s">
        <v>169</v>
      </c>
      <c r="D8" s="9">
        <v>138.16800000000001</v>
      </c>
      <c r="E8" s="10" t="s">
        <v>152</v>
      </c>
      <c r="F8" s="9">
        <v>7.4749999999999996</v>
      </c>
      <c r="G8" s="10" t="s">
        <v>152</v>
      </c>
      <c r="H8" s="9">
        <v>26.79</v>
      </c>
      <c r="I8" s="10" t="s">
        <v>169</v>
      </c>
      <c r="J8" s="9">
        <v>15.866</v>
      </c>
      <c r="K8" s="10" t="s">
        <v>169</v>
      </c>
      <c r="L8" s="9">
        <v>0.71020000000000005</v>
      </c>
      <c r="M8" s="10" t="s">
        <v>169</v>
      </c>
      <c r="N8" s="9">
        <v>94.286000000000001</v>
      </c>
      <c r="O8" s="10" t="s">
        <v>152</v>
      </c>
      <c r="P8" s="9">
        <v>42.421999999999997</v>
      </c>
      <c r="Q8" s="10" t="s">
        <v>152</v>
      </c>
      <c r="R8" s="9">
        <v>328.51920000000001</v>
      </c>
      <c r="S8" s="10" t="s">
        <v>169</v>
      </c>
    </row>
    <row r="9" spans="1:19" x14ac:dyDescent="0.2">
      <c r="A9" s="12" t="s">
        <v>165</v>
      </c>
      <c r="B9" s="9">
        <v>2.6930000000000001</v>
      </c>
      <c r="C9" s="10" t="s">
        <v>169</v>
      </c>
      <c r="D9" s="9">
        <v>142.346</v>
      </c>
      <c r="E9" s="10" t="s">
        <v>169</v>
      </c>
      <c r="F9" s="9">
        <v>7.4710000000000001</v>
      </c>
      <c r="G9" s="10" t="s">
        <v>152</v>
      </c>
      <c r="H9" s="9">
        <v>27.306000000000001</v>
      </c>
      <c r="I9" s="10" t="s">
        <v>169</v>
      </c>
      <c r="J9" s="9">
        <v>0.31</v>
      </c>
      <c r="K9" s="10" t="s">
        <v>169</v>
      </c>
      <c r="L9" s="9">
        <v>1.0999999999999999E-2</v>
      </c>
      <c r="M9" s="10" t="s">
        <v>169</v>
      </c>
      <c r="N9" s="9">
        <v>99.418999999999997</v>
      </c>
      <c r="O9" s="10" t="s">
        <v>169</v>
      </c>
      <c r="P9" s="9">
        <v>44.542000000000002</v>
      </c>
      <c r="Q9" s="10" t="s">
        <v>152</v>
      </c>
      <c r="R9" s="9">
        <v>324.09800000000001</v>
      </c>
      <c r="S9" s="10" t="s">
        <v>169</v>
      </c>
    </row>
    <row r="10" spans="1:19" x14ac:dyDescent="0.2">
      <c r="A10" s="12" t="s">
        <v>166</v>
      </c>
      <c r="B10" s="9">
        <v>3.0739999999999998</v>
      </c>
      <c r="C10" s="10" t="s">
        <v>169</v>
      </c>
      <c r="D10" s="9">
        <v>145.673</v>
      </c>
      <c r="E10" s="10" t="s">
        <v>152</v>
      </c>
      <c r="F10" s="9">
        <v>9.0370000000000008</v>
      </c>
      <c r="G10" s="10" t="s">
        <v>152</v>
      </c>
      <c r="H10" s="9">
        <v>28.841999999999999</v>
      </c>
      <c r="I10" s="10" t="s">
        <v>169</v>
      </c>
      <c r="J10" s="9">
        <v>7.2869999999999999</v>
      </c>
      <c r="K10" s="10" t="s">
        <v>169</v>
      </c>
      <c r="L10" s="9">
        <v>0.03</v>
      </c>
      <c r="M10" s="10" t="s">
        <v>169</v>
      </c>
      <c r="N10" s="9">
        <v>103.628</v>
      </c>
      <c r="O10" s="10" t="s">
        <v>169</v>
      </c>
      <c r="P10" s="9">
        <v>48.326999999999998</v>
      </c>
      <c r="Q10" s="10" t="s">
        <v>152</v>
      </c>
      <c r="R10" s="9">
        <v>345.89800000000002</v>
      </c>
      <c r="S10" s="10" t="s">
        <v>169</v>
      </c>
    </row>
    <row r="11" spans="1:19" x14ac:dyDescent="0.2">
      <c r="A11" s="12" t="s">
        <v>170</v>
      </c>
      <c r="B11" s="9">
        <v>6.1989999999999998</v>
      </c>
      <c r="C11" s="10" t="s">
        <v>169</v>
      </c>
      <c r="D11" s="9">
        <v>151.34399999999999</v>
      </c>
      <c r="E11" s="10" t="s">
        <v>152</v>
      </c>
      <c r="F11" s="9">
        <v>9.4770000000000003</v>
      </c>
      <c r="G11" s="10" t="s">
        <v>152</v>
      </c>
      <c r="H11" s="9">
        <v>31.289000000000001</v>
      </c>
      <c r="I11" s="10" t="s">
        <v>169</v>
      </c>
      <c r="J11" s="9">
        <v>7.484</v>
      </c>
      <c r="K11" s="10" t="s">
        <v>169</v>
      </c>
      <c r="L11" s="9">
        <v>3.2000000000000001E-2</v>
      </c>
      <c r="M11" s="10" t="s">
        <v>169</v>
      </c>
      <c r="N11" s="9">
        <v>108.572</v>
      </c>
      <c r="O11" s="10" t="s">
        <v>169</v>
      </c>
      <c r="P11" s="9">
        <v>51.899000000000001</v>
      </c>
      <c r="Q11" s="10" t="s">
        <v>152</v>
      </c>
      <c r="R11" s="9">
        <v>366.29599999999999</v>
      </c>
      <c r="S11" s="10" t="s">
        <v>169</v>
      </c>
    </row>
    <row r="12" spans="1:19" x14ac:dyDescent="0.2">
      <c r="A12" s="12" t="s">
        <v>171</v>
      </c>
      <c r="B12" s="9">
        <v>7.9020000000000001</v>
      </c>
      <c r="C12" s="10" t="s">
        <v>169</v>
      </c>
      <c r="D12" s="9">
        <v>157.637</v>
      </c>
      <c r="E12" s="10" t="s">
        <v>152</v>
      </c>
      <c r="F12" s="9">
        <v>11.273</v>
      </c>
      <c r="G12" s="10" t="s">
        <v>152</v>
      </c>
      <c r="H12" s="9">
        <v>33.095999999999997</v>
      </c>
      <c r="I12" s="10" t="s">
        <v>169</v>
      </c>
      <c r="J12" s="9">
        <v>7.9729999999999999</v>
      </c>
      <c r="K12" s="10" t="s">
        <v>169</v>
      </c>
      <c r="L12" s="9">
        <v>0.03</v>
      </c>
      <c r="M12" s="10" t="s">
        <v>169</v>
      </c>
      <c r="N12" s="9">
        <v>115.148</v>
      </c>
      <c r="O12" s="10" t="s">
        <v>169</v>
      </c>
      <c r="P12" s="9">
        <v>52.98</v>
      </c>
      <c r="Q12" s="10" t="s">
        <v>152</v>
      </c>
      <c r="R12" s="9">
        <v>386.03899999999999</v>
      </c>
      <c r="S12" s="10" t="s">
        <v>169</v>
      </c>
    </row>
    <row r="13" spans="1:19" x14ac:dyDescent="0.2">
      <c r="A13" s="12" t="s">
        <v>172</v>
      </c>
      <c r="B13" s="9">
        <v>6.6580000000000004</v>
      </c>
      <c r="C13" s="10" t="s">
        <v>169</v>
      </c>
      <c r="D13" s="9">
        <v>150.768</v>
      </c>
      <c r="E13" s="10" t="s">
        <v>152</v>
      </c>
      <c r="F13" s="9">
        <v>12.30217</v>
      </c>
      <c r="G13" s="10" t="s">
        <v>152</v>
      </c>
      <c r="H13" s="9">
        <v>34.725026290000002</v>
      </c>
      <c r="I13" s="10" t="s">
        <v>169</v>
      </c>
      <c r="J13" s="9">
        <v>6.8739999999999997</v>
      </c>
      <c r="K13" s="10" t="s">
        <v>169</v>
      </c>
      <c r="L13" s="9">
        <v>2.9000000000000001E-2</v>
      </c>
      <c r="M13" s="10" t="s">
        <v>169</v>
      </c>
      <c r="N13" s="9">
        <v>116.71299999999999</v>
      </c>
      <c r="O13" s="10" t="s">
        <v>169</v>
      </c>
      <c r="P13" s="9">
        <v>57.545999999999999</v>
      </c>
      <c r="Q13" s="10" t="s">
        <v>152</v>
      </c>
      <c r="R13" s="9">
        <v>385.61519628999997</v>
      </c>
      <c r="S13" s="10" t="s">
        <v>169</v>
      </c>
    </row>
    <row r="14" spans="1:19" x14ac:dyDescent="0.2">
      <c r="A14" s="12" t="s">
        <v>173</v>
      </c>
      <c r="B14" s="9">
        <v>7.3120000000000003</v>
      </c>
      <c r="C14" s="10" t="s">
        <v>169</v>
      </c>
      <c r="D14" s="9">
        <v>154.46799999999999</v>
      </c>
      <c r="E14" s="10" t="s">
        <v>152</v>
      </c>
      <c r="F14" s="9">
        <v>16.507000000000001</v>
      </c>
      <c r="G14" s="10" t="s">
        <v>152</v>
      </c>
      <c r="H14" s="9">
        <v>37.182013060000003</v>
      </c>
      <c r="I14" s="10" t="s">
        <v>169</v>
      </c>
      <c r="J14" s="9">
        <v>7.4980000000000002</v>
      </c>
      <c r="K14" s="10" t="s">
        <v>169</v>
      </c>
      <c r="L14" s="9">
        <v>2.7E-2</v>
      </c>
      <c r="M14" s="10" t="s">
        <v>169</v>
      </c>
      <c r="N14" s="9">
        <v>122.50700000000001</v>
      </c>
      <c r="O14" s="10" t="s">
        <v>169</v>
      </c>
      <c r="P14" s="9">
        <v>61.606000000000002</v>
      </c>
      <c r="Q14" s="10" t="s">
        <v>152</v>
      </c>
      <c r="R14" s="9">
        <v>407.10701305999999</v>
      </c>
      <c r="S14" s="10" t="s">
        <v>169</v>
      </c>
    </row>
    <row r="15" spans="1:19" x14ac:dyDescent="0.2">
      <c r="A15" s="12" t="s">
        <v>174</v>
      </c>
      <c r="B15" s="9">
        <v>9.0169999999999995</v>
      </c>
      <c r="C15" s="10" t="s">
        <v>169</v>
      </c>
      <c r="D15" s="9">
        <v>148.16800000000001</v>
      </c>
      <c r="E15" s="10" t="s">
        <v>152</v>
      </c>
      <c r="F15" s="9">
        <v>20.145045509999999</v>
      </c>
      <c r="G15" s="10" t="s">
        <v>152</v>
      </c>
      <c r="H15" s="9">
        <v>37.363601240000001</v>
      </c>
      <c r="I15" s="10" t="s">
        <v>169</v>
      </c>
      <c r="J15" s="9">
        <v>7.1269999999999998</v>
      </c>
      <c r="K15" s="10" t="s">
        <v>169</v>
      </c>
      <c r="L15" s="9">
        <v>5.67</v>
      </c>
      <c r="M15" s="10" t="s">
        <v>169</v>
      </c>
      <c r="N15" s="9">
        <v>124.247</v>
      </c>
      <c r="O15" s="10" t="s">
        <v>169</v>
      </c>
      <c r="P15" s="9">
        <v>30.645</v>
      </c>
      <c r="Q15" s="10" t="s">
        <v>152</v>
      </c>
      <c r="R15" s="9">
        <v>382.38264674999999</v>
      </c>
      <c r="S15" s="10" t="s">
        <v>169</v>
      </c>
    </row>
    <row r="16" spans="1:19" x14ac:dyDescent="0.2">
      <c r="A16" s="12" t="s">
        <v>176</v>
      </c>
      <c r="B16" s="9">
        <v>5.9359999999999999</v>
      </c>
      <c r="C16" s="10" t="s">
        <v>169</v>
      </c>
      <c r="D16" s="9">
        <v>160.131</v>
      </c>
      <c r="E16" s="10" t="s">
        <v>152</v>
      </c>
      <c r="F16" s="9">
        <v>21.824000000000002</v>
      </c>
      <c r="G16" s="10" t="s">
        <v>152</v>
      </c>
      <c r="H16" s="9">
        <v>40.262</v>
      </c>
      <c r="I16" s="10" t="s">
        <v>169</v>
      </c>
      <c r="J16" s="9">
        <v>7.859</v>
      </c>
      <c r="K16" s="10" t="s">
        <v>169</v>
      </c>
      <c r="L16" s="9">
        <v>7.9349999999999996</v>
      </c>
      <c r="M16" s="10" t="s">
        <v>169</v>
      </c>
      <c r="N16" s="9">
        <v>129.923</v>
      </c>
      <c r="O16" s="10" t="s">
        <v>169</v>
      </c>
      <c r="P16" s="9">
        <v>32.336850460000001</v>
      </c>
      <c r="Q16" s="10" t="s">
        <v>152</v>
      </c>
      <c r="R16" s="9">
        <v>406.20685046</v>
      </c>
      <c r="S16" s="10" t="s">
        <v>169</v>
      </c>
    </row>
    <row r="17" spans="1:19" x14ac:dyDescent="0.2">
      <c r="A17" s="12" t="s">
        <v>177</v>
      </c>
      <c r="B17" s="9">
        <v>8.8789999999999996</v>
      </c>
      <c r="C17" s="10" t="s">
        <v>169</v>
      </c>
      <c r="D17" s="9">
        <v>166.96199999999999</v>
      </c>
      <c r="E17" s="10" t="s">
        <v>152</v>
      </c>
      <c r="F17" s="9">
        <v>16.063683000000001</v>
      </c>
      <c r="G17" s="10" t="s">
        <v>152</v>
      </c>
      <c r="H17" s="9">
        <v>39.881999999999998</v>
      </c>
      <c r="I17" s="10" t="s">
        <v>169</v>
      </c>
      <c r="J17" s="9">
        <v>7.0940000000000003</v>
      </c>
      <c r="K17" s="10" t="s">
        <v>169</v>
      </c>
      <c r="L17" s="9">
        <v>6.7190000000000003</v>
      </c>
      <c r="M17" s="10" t="s">
        <v>169</v>
      </c>
      <c r="N17" s="9">
        <v>133.78802354999999</v>
      </c>
      <c r="O17" s="10" t="s">
        <v>169</v>
      </c>
      <c r="P17" s="9">
        <v>31.658999999999999</v>
      </c>
      <c r="Q17" s="10" t="s">
        <v>152</v>
      </c>
      <c r="R17" s="9">
        <v>411.04670655000001</v>
      </c>
      <c r="S17" s="10" t="s">
        <v>169</v>
      </c>
    </row>
    <row r="18" spans="1:19" x14ac:dyDescent="0.2">
      <c r="A18" s="12" t="s">
        <v>178</v>
      </c>
      <c r="B18" s="9">
        <v>1.601</v>
      </c>
      <c r="C18" s="10" t="s">
        <v>169</v>
      </c>
      <c r="D18" s="9">
        <v>162.81100000000001</v>
      </c>
      <c r="E18" s="10" t="s">
        <v>152</v>
      </c>
      <c r="F18" s="9">
        <v>9.1904509999999995</v>
      </c>
      <c r="G18" s="10" t="s">
        <v>152</v>
      </c>
      <c r="H18" s="9">
        <v>40.015999999999998</v>
      </c>
      <c r="I18" s="10" t="s">
        <v>169</v>
      </c>
      <c r="J18" s="9">
        <v>1.99</v>
      </c>
      <c r="K18" s="10" t="s">
        <v>169</v>
      </c>
      <c r="L18" s="9">
        <v>2.4529999999999998</v>
      </c>
      <c r="M18" s="10" t="s">
        <v>169</v>
      </c>
      <c r="N18" s="9">
        <v>131.58099999999999</v>
      </c>
      <c r="O18" s="10" t="s">
        <v>169</v>
      </c>
      <c r="P18" s="9">
        <v>33.994199999999999</v>
      </c>
      <c r="Q18" s="10" t="s">
        <v>152</v>
      </c>
      <c r="R18" s="9">
        <v>383.63665099999997</v>
      </c>
      <c r="S18" s="10" t="s">
        <v>169</v>
      </c>
    </row>
    <row r="19" spans="1:19" x14ac:dyDescent="0.2">
      <c r="A19" s="12" t="s">
        <v>179</v>
      </c>
      <c r="B19" s="9">
        <v>1.349</v>
      </c>
      <c r="C19" s="10" t="s">
        <v>169</v>
      </c>
      <c r="D19" s="9">
        <v>160.30699999999999</v>
      </c>
      <c r="E19" s="10" t="s">
        <v>152</v>
      </c>
      <c r="F19" s="9">
        <v>9.4047940000000008</v>
      </c>
      <c r="G19" s="10" t="s">
        <v>152</v>
      </c>
      <c r="H19" s="9">
        <v>41.048000000000002</v>
      </c>
      <c r="I19" s="10" t="s">
        <v>169</v>
      </c>
      <c r="J19" s="9">
        <v>1.2989999999999999</v>
      </c>
      <c r="K19" s="10" t="s">
        <v>169</v>
      </c>
      <c r="L19" s="9">
        <v>2.2200000000000002</v>
      </c>
      <c r="M19" s="10" t="s">
        <v>169</v>
      </c>
      <c r="N19" s="9">
        <v>131.13999999999999</v>
      </c>
      <c r="O19" s="10" t="s">
        <v>169</v>
      </c>
      <c r="P19" s="9">
        <v>36.410200000000003</v>
      </c>
      <c r="Q19" s="10" t="s">
        <v>152</v>
      </c>
      <c r="R19" s="9">
        <v>383.17799400000001</v>
      </c>
      <c r="S19" s="10" t="s">
        <v>169</v>
      </c>
    </row>
    <row r="20" spans="1:19" x14ac:dyDescent="0.2">
      <c r="A20" s="12" t="s">
        <v>180</v>
      </c>
      <c r="B20" s="9">
        <v>3.9820000000000002</v>
      </c>
      <c r="C20" s="10" t="s">
        <v>169</v>
      </c>
      <c r="D20" s="9">
        <v>157.41300000000001</v>
      </c>
      <c r="E20" s="10" t="s">
        <v>152</v>
      </c>
      <c r="F20" s="9">
        <v>6.4691316499999996</v>
      </c>
      <c r="G20" s="10" t="s">
        <v>152</v>
      </c>
      <c r="H20" s="9">
        <v>41.021999999999998</v>
      </c>
      <c r="I20" s="10" t="s">
        <v>169</v>
      </c>
      <c r="J20" s="9">
        <v>0.89</v>
      </c>
      <c r="K20" s="10" t="s">
        <v>169</v>
      </c>
      <c r="L20" s="9">
        <v>2.5375700000000001</v>
      </c>
      <c r="M20" s="10" t="s">
        <v>169</v>
      </c>
      <c r="N20" s="9">
        <v>62.593000000000004</v>
      </c>
      <c r="O20" s="10" t="s">
        <v>169</v>
      </c>
      <c r="P20" s="9">
        <v>40.417000000000002</v>
      </c>
      <c r="Q20" s="10" t="s">
        <v>152</v>
      </c>
      <c r="R20" s="9">
        <v>315.32370164999998</v>
      </c>
      <c r="S20" s="10" t="s">
        <v>169</v>
      </c>
    </row>
    <row r="21" spans="1:19" x14ac:dyDescent="0.2">
      <c r="A21" s="12" t="s">
        <v>181</v>
      </c>
      <c r="B21" s="9">
        <v>4.17</v>
      </c>
      <c r="C21" s="10" t="s">
        <v>169</v>
      </c>
      <c r="D21" s="9">
        <v>154.595</v>
      </c>
      <c r="E21" s="10" t="s">
        <v>152</v>
      </c>
      <c r="F21" s="9">
        <v>6.7337610000000003</v>
      </c>
      <c r="G21" s="10" t="s">
        <v>152</v>
      </c>
      <c r="H21" s="9">
        <v>39.981999999999999</v>
      </c>
      <c r="I21" s="10" t="s">
        <v>169</v>
      </c>
      <c r="J21" s="9">
        <v>0.59699999999999998</v>
      </c>
      <c r="K21" s="10" t="s">
        <v>169</v>
      </c>
      <c r="L21" s="9">
        <v>2.6607500000000002</v>
      </c>
      <c r="M21" s="10" t="s">
        <v>169</v>
      </c>
      <c r="N21" s="9">
        <v>52.063540680000003</v>
      </c>
      <c r="O21" s="10" t="s">
        <v>169</v>
      </c>
      <c r="P21" s="9">
        <v>42.716000000000001</v>
      </c>
      <c r="Q21" s="10" t="s">
        <v>152</v>
      </c>
      <c r="R21" s="9">
        <v>303.51805167999999</v>
      </c>
      <c r="S21" s="10" t="s">
        <v>169</v>
      </c>
    </row>
    <row r="22" spans="1:19" x14ac:dyDescent="0.2">
      <c r="A22" s="12" t="s">
        <v>182</v>
      </c>
      <c r="B22" s="9">
        <v>4.0000000000000001E-3</v>
      </c>
      <c r="C22" s="10" t="s">
        <v>169</v>
      </c>
      <c r="D22" s="9">
        <v>159.84700000000001</v>
      </c>
      <c r="E22" s="10" t="s">
        <v>152</v>
      </c>
      <c r="F22" s="9">
        <v>10.003717</v>
      </c>
      <c r="G22" s="10" t="s">
        <v>152</v>
      </c>
      <c r="H22" s="9">
        <v>12.01</v>
      </c>
      <c r="I22" s="10" t="s">
        <v>169</v>
      </c>
      <c r="J22" s="9">
        <v>0.56399999999999995</v>
      </c>
      <c r="K22" s="10" t="s">
        <v>169</v>
      </c>
      <c r="L22" s="9">
        <v>2.8603000000000001</v>
      </c>
      <c r="M22" s="10" t="s">
        <v>169</v>
      </c>
      <c r="N22" s="9">
        <v>52.671999999999997</v>
      </c>
      <c r="O22" s="10" t="s">
        <v>169</v>
      </c>
      <c r="P22" s="9">
        <v>42.277000000000001</v>
      </c>
      <c r="Q22" s="10" t="s">
        <v>152</v>
      </c>
      <c r="R22" s="9">
        <v>280.23801700000001</v>
      </c>
      <c r="S22" s="10" t="s">
        <v>169</v>
      </c>
    </row>
    <row r="23" spans="1:19" x14ac:dyDescent="0.2">
      <c r="A23" s="12" t="s">
        <v>184</v>
      </c>
      <c r="B23" s="9">
        <v>0</v>
      </c>
      <c r="C23" s="10" t="s">
        <v>167</v>
      </c>
      <c r="D23" s="9">
        <v>132.07499999999999</v>
      </c>
      <c r="E23" s="10" t="s">
        <v>152</v>
      </c>
      <c r="F23" s="9">
        <v>7.1336199999999996</v>
      </c>
      <c r="G23" s="10" t="s">
        <v>152</v>
      </c>
      <c r="H23" s="9">
        <v>10.965999999999999</v>
      </c>
      <c r="I23" s="10" t="s">
        <v>169</v>
      </c>
      <c r="J23" s="9">
        <v>0.44</v>
      </c>
      <c r="K23" s="10" t="s">
        <v>169</v>
      </c>
      <c r="L23" s="9">
        <v>2.9449000000000001</v>
      </c>
      <c r="M23" s="10" t="s">
        <v>169</v>
      </c>
      <c r="N23" s="9">
        <v>49.905999999999999</v>
      </c>
      <c r="O23" s="10" t="s">
        <v>169</v>
      </c>
      <c r="P23" s="9">
        <v>41.905000000000001</v>
      </c>
      <c r="Q23" s="10" t="s">
        <v>152</v>
      </c>
      <c r="R23" s="9">
        <v>245.37052</v>
      </c>
      <c r="S23" s="10" t="s">
        <v>169</v>
      </c>
    </row>
    <row r="24" spans="1:19" x14ac:dyDescent="0.2">
      <c r="A24" s="12" t="s">
        <v>185</v>
      </c>
      <c r="B24" s="9">
        <v>0</v>
      </c>
      <c r="C24" s="10" t="s">
        <v>167</v>
      </c>
      <c r="D24" s="9">
        <v>106.69799999999999</v>
      </c>
      <c r="E24" s="10" t="s">
        <v>152</v>
      </c>
      <c r="F24" s="9">
        <v>6.9519099999999998</v>
      </c>
      <c r="G24" s="10" t="s">
        <v>152</v>
      </c>
      <c r="H24" s="9">
        <v>10.202709370000001</v>
      </c>
      <c r="I24" s="10" t="s">
        <v>169</v>
      </c>
      <c r="J24" s="9">
        <v>0.51200000000000001</v>
      </c>
      <c r="K24" s="10" t="s">
        <v>169</v>
      </c>
      <c r="L24" s="9">
        <v>0.73140000000000005</v>
      </c>
      <c r="M24" s="10" t="s">
        <v>169</v>
      </c>
      <c r="N24" s="9">
        <v>49.256999999999998</v>
      </c>
      <c r="O24" s="10" t="s">
        <v>169</v>
      </c>
      <c r="P24" s="9">
        <v>40.351072709999997</v>
      </c>
      <c r="Q24" s="10" t="s">
        <v>152</v>
      </c>
      <c r="R24" s="9">
        <v>214.70409208000001</v>
      </c>
      <c r="S24" s="10" t="s">
        <v>169</v>
      </c>
    </row>
    <row r="25" spans="1:19" x14ac:dyDescent="0.2">
      <c r="A25" s="12" t="s">
        <v>187</v>
      </c>
      <c r="B25" s="9">
        <v>0</v>
      </c>
      <c r="C25" s="10" t="s">
        <v>167</v>
      </c>
      <c r="D25" s="9">
        <v>109.176</v>
      </c>
      <c r="E25" s="10" t="s">
        <v>152</v>
      </c>
      <c r="F25" s="9">
        <v>8.0850000000000009</v>
      </c>
      <c r="G25" s="10" t="s">
        <v>493</v>
      </c>
      <c r="H25" s="9">
        <v>9.7488703900000004</v>
      </c>
      <c r="I25" s="10" t="s">
        <v>169</v>
      </c>
      <c r="J25" s="9">
        <v>32.405000000000001</v>
      </c>
      <c r="K25" s="10" t="s">
        <v>168</v>
      </c>
      <c r="L25" s="9">
        <v>0</v>
      </c>
      <c r="M25" s="10" t="s">
        <v>167</v>
      </c>
      <c r="N25" s="9">
        <v>49.341271639984001</v>
      </c>
      <c r="O25" s="10" t="s">
        <v>169</v>
      </c>
      <c r="P25" s="9">
        <v>41.511000000000003</v>
      </c>
      <c r="Q25" s="10" t="s">
        <v>152</v>
      </c>
      <c r="R25" s="9">
        <v>250.267142029984</v>
      </c>
      <c r="S25" s="10" t="s">
        <v>429</v>
      </c>
    </row>
    <row r="26" spans="1:19" x14ac:dyDescent="0.2">
      <c r="A26" s="12" t="s">
        <v>188</v>
      </c>
      <c r="B26" s="9">
        <v>0</v>
      </c>
      <c r="C26" s="10" t="s">
        <v>167</v>
      </c>
      <c r="D26" s="9">
        <v>93.450999999999993</v>
      </c>
      <c r="E26" s="10" t="s">
        <v>152</v>
      </c>
      <c r="F26" s="9">
        <v>7.6589999999999998</v>
      </c>
      <c r="G26" s="10" t="s">
        <v>152</v>
      </c>
      <c r="H26" s="9">
        <v>0</v>
      </c>
      <c r="I26" s="10" t="s">
        <v>494</v>
      </c>
      <c r="J26" s="9">
        <v>35.209000000000003</v>
      </c>
      <c r="K26" s="10" t="s">
        <v>152</v>
      </c>
      <c r="L26" s="9">
        <v>0</v>
      </c>
      <c r="M26" s="10" t="s">
        <v>167</v>
      </c>
      <c r="N26" s="9">
        <v>54.961429380594197</v>
      </c>
      <c r="O26" s="10" t="s">
        <v>495</v>
      </c>
      <c r="P26" s="9">
        <v>41.905999999999999</v>
      </c>
      <c r="Q26" s="10" t="s">
        <v>210</v>
      </c>
      <c r="R26" s="9">
        <v>233.18642938059401</v>
      </c>
      <c r="S26" s="10" t="s">
        <v>169</v>
      </c>
    </row>
    <row r="27" spans="1:19" x14ac:dyDescent="0.2">
      <c r="A27" s="12" t="s">
        <v>189</v>
      </c>
      <c r="B27" s="9">
        <v>11.484999999999999</v>
      </c>
      <c r="C27" s="10" t="s">
        <v>152</v>
      </c>
      <c r="D27" s="9">
        <v>172.14</v>
      </c>
      <c r="E27" s="10" t="s">
        <v>368</v>
      </c>
      <c r="F27" s="9">
        <v>6.6379999999999999</v>
      </c>
      <c r="G27" s="10" t="s">
        <v>152</v>
      </c>
      <c r="H27" s="9">
        <v>121.578</v>
      </c>
      <c r="I27" s="10" t="s">
        <v>227</v>
      </c>
      <c r="J27" s="9">
        <v>34.4</v>
      </c>
      <c r="K27" s="10" t="s">
        <v>152</v>
      </c>
      <c r="L27" s="9">
        <v>4.7115049999999998</v>
      </c>
      <c r="M27" s="10" t="s">
        <v>352</v>
      </c>
      <c r="N27" s="9">
        <v>57.394784054429302</v>
      </c>
      <c r="O27" s="10" t="s">
        <v>228</v>
      </c>
      <c r="P27" s="9">
        <v>80.174000000000007</v>
      </c>
      <c r="Q27" s="10" t="s">
        <v>152</v>
      </c>
      <c r="R27" s="9">
        <v>488.52128905442902</v>
      </c>
      <c r="S27" s="10" t="s">
        <v>169</v>
      </c>
    </row>
    <row r="28" spans="1:19" x14ac:dyDescent="0.2">
      <c r="A28" s="12" t="s">
        <v>190</v>
      </c>
      <c r="B28" s="9">
        <v>14.994</v>
      </c>
      <c r="C28" s="10" t="s">
        <v>152</v>
      </c>
      <c r="D28" s="9">
        <v>206.54</v>
      </c>
      <c r="E28" s="10" t="s">
        <v>496</v>
      </c>
      <c r="F28" s="9">
        <v>6.7350000000000003</v>
      </c>
      <c r="G28" s="10" t="s">
        <v>152</v>
      </c>
      <c r="H28" s="9">
        <v>152.57499999999999</v>
      </c>
      <c r="I28" s="10" t="s">
        <v>152</v>
      </c>
      <c r="J28" s="9">
        <v>47.336259570000003</v>
      </c>
      <c r="K28" s="10" t="s">
        <v>152</v>
      </c>
      <c r="L28" s="9">
        <v>14.789007</v>
      </c>
      <c r="M28" s="10" t="s">
        <v>263</v>
      </c>
      <c r="N28" s="9">
        <v>59.231608829370501</v>
      </c>
      <c r="O28" s="10" t="s">
        <v>474</v>
      </c>
      <c r="P28" s="9">
        <v>114.804962</v>
      </c>
      <c r="Q28" s="10" t="s">
        <v>261</v>
      </c>
      <c r="R28" s="9">
        <v>617.00583739937099</v>
      </c>
      <c r="S28" s="10" t="s">
        <v>152</v>
      </c>
    </row>
    <row r="29" spans="1:19" x14ac:dyDescent="0.2">
      <c r="A29" s="12" t="s">
        <v>191</v>
      </c>
      <c r="B29" s="9">
        <v>17.675999999999998</v>
      </c>
      <c r="C29" s="10" t="s">
        <v>152</v>
      </c>
      <c r="D29" s="9">
        <v>252.61</v>
      </c>
      <c r="E29" s="10" t="s">
        <v>225</v>
      </c>
      <c r="F29" s="9">
        <v>16.472000000000001</v>
      </c>
      <c r="G29" s="10" t="s">
        <v>152</v>
      </c>
      <c r="H29" s="9">
        <v>160.40645699999999</v>
      </c>
      <c r="I29" s="10" t="s">
        <v>152</v>
      </c>
      <c r="J29" s="9">
        <v>49.589881949999999</v>
      </c>
      <c r="K29" s="10" t="s">
        <v>152</v>
      </c>
      <c r="L29" s="9">
        <v>15.277433</v>
      </c>
      <c r="M29" s="10" t="s">
        <v>152</v>
      </c>
      <c r="N29" s="9">
        <v>257.80206098000002</v>
      </c>
      <c r="O29" s="10" t="s">
        <v>497</v>
      </c>
      <c r="P29" s="9">
        <v>120.466688</v>
      </c>
      <c r="Q29" s="10" t="s">
        <v>498</v>
      </c>
      <c r="R29" s="9">
        <v>890.30052092999995</v>
      </c>
      <c r="S29" s="10" t="s">
        <v>320</v>
      </c>
    </row>
    <row r="30" spans="1:19" x14ac:dyDescent="0.2">
      <c r="A30" s="12" t="s">
        <v>192</v>
      </c>
      <c r="B30" s="9">
        <v>23.283000000000001</v>
      </c>
      <c r="C30" s="10" t="s">
        <v>152</v>
      </c>
      <c r="D30" s="9">
        <v>379.7</v>
      </c>
      <c r="E30" s="10" t="s">
        <v>449</v>
      </c>
      <c r="F30" s="9">
        <v>20.061</v>
      </c>
      <c r="G30" s="10" t="s">
        <v>152</v>
      </c>
      <c r="H30" s="9">
        <v>236.542655</v>
      </c>
      <c r="I30" s="10" t="s">
        <v>152</v>
      </c>
      <c r="J30" s="9">
        <v>83.328703379999993</v>
      </c>
      <c r="K30" s="10" t="s">
        <v>152</v>
      </c>
      <c r="L30" s="9">
        <v>15.119448</v>
      </c>
      <c r="M30" s="10" t="s">
        <v>152</v>
      </c>
      <c r="N30" s="9">
        <v>253.66081352</v>
      </c>
      <c r="O30" s="10" t="s">
        <v>497</v>
      </c>
      <c r="P30" s="9">
        <v>127.91577100000001</v>
      </c>
      <c r="Q30" s="10" t="s">
        <v>498</v>
      </c>
      <c r="R30" s="9">
        <v>1139.6113909000001</v>
      </c>
      <c r="S30" s="10" t="s">
        <v>320</v>
      </c>
    </row>
    <row r="31" spans="1:19" x14ac:dyDescent="0.2">
      <c r="A31" s="12" t="s">
        <v>193</v>
      </c>
      <c r="B31" s="9">
        <v>23.722999999999999</v>
      </c>
      <c r="C31" s="10" t="s">
        <v>152</v>
      </c>
      <c r="D31" s="9">
        <v>347.56</v>
      </c>
      <c r="E31" s="10" t="s">
        <v>499</v>
      </c>
      <c r="F31" s="9">
        <v>20.214207999999999</v>
      </c>
      <c r="G31" s="10" t="s">
        <v>152</v>
      </c>
      <c r="H31" s="9">
        <v>299.59484600000002</v>
      </c>
      <c r="I31" s="10" t="s">
        <v>152</v>
      </c>
      <c r="J31" s="9">
        <v>61.1893314</v>
      </c>
      <c r="K31" s="10" t="s">
        <v>152</v>
      </c>
      <c r="L31" s="9">
        <v>14.87534</v>
      </c>
      <c r="M31" s="10" t="s">
        <v>152</v>
      </c>
      <c r="N31" s="9">
        <v>246.46852655999999</v>
      </c>
      <c r="O31" s="10" t="s">
        <v>497</v>
      </c>
      <c r="P31" s="9">
        <v>125.967091</v>
      </c>
      <c r="Q31" s="10" t="s">
        <v>498</v>
      </c>
      <c r="R31" s="9">
        <v>1139.59234296</v>
      </c>
      <c r="S31" s="10" t="s">
        <v>320</v>
      </c>
    </row>
    <row r="32" spans="1:19" x14ac:dyDescent="0.2">
      <c r="A32" s="15" t="s">
        <v>195</v>
      </c>
      <c r="B32" s="13">
        <v>22.058</v>
      </c>
      <c r="C32" s="14" t="s">
        <v>152</v>
      </c>
      <c r="D32" s="13">
        <v>357.61</v>
      </c>
      <c r="E32" s="14" t="s">
        <v>152</v>
      </c>
      <c r="F32" s="13">
        <v>21.134212420000001</v>
      </c>
      <c r="G32" s="14" t="s">
        <v>500</v>
      </c>
      <c r="H32" s="13">
        <v>305.276591</v>
      </c>
      <c r="I32" s="14" t="s">
        <v>152</v>
      </c>
      <c r="J32" s="13">
        <v>63.920493720000003</v>
      </c>
      <c r="K32" s="14" t="s">
        <v>152</v>
      </c>
      <c r="L32" s="13">
        <v>14.774317999999999</v>
      </c>
      <c r="M32" s="14" t="s">
        <v>152</v>
      </c>
      <c r="N32" s="13">
        <v>362.10958770000002</v>
      </c>
      <c r="O32" s="14" t="s">
        <v>497</v>
      </c>
      <c r="P32" s="13">
        <v>131.85738900000001</v>
      </c>
      <c r="Q32" s="14" t="s">
        <v>446</v>
      </c>
      <c r="R32" s="13">
        <v>1278.74059184</v>
      </c>
      <c r="S32" s="14" t="s">
        <v>152</v>
      </c>
    </row>
    <row r="34" spans="1:2" x14ac:dyDescent="0.2">
      <c r="A34" s="16" t="s">
        <v>196</v>
      </c>
      <c r="B34" s="16" t="s">
        <v>229</v>
      </c>
    </row>
    <row r="36" spans="1:2" x14ac:dyDescent="0.2">
      <c r="B36" s="16" t="s">
        <v>501</v>
      </c>
    </row>
    <row r="37" spans="1:2" x14ac:dyDescent="0.2">
      <c r="B37" s="16" t="s">
        <v>477</v>
      </c>
    </row>
    <row r="38" spans="1:2" x14ac:dyDescent="0.2">
      <c r="B38" s="16" t="s">
        <v>502</v>
      </c>
    </row>
    <row r="39" spans="1:2" x14ac:dyDescent="0.2">
      <c r="B39" s="16" t="s">
        <v>503</v>
      </c>
    </row>
    <row r="40" spans="1:2" x14ac:dyDescent="0.2">
      <c r="B40" s="16" t="s">
        <v>504</v>
      </c>
    </row>
    <row r="41" spans="1:2" x14ac:dyDescent="0.2">
      <c r="B41" s="16" t="s">
        <v>505</v>
      </c>
    </row>
    <row r="42" spans="1:2" x14ac:dyDescent="0.2">
      <c r="B42" s="16" t="s">
        <v>506</v>
      </c>
    </row>
    <row r="43" spans="1:2" x14ac:dyDescent="0.2">
      <c r="B43" s="16" t="s">
        <v>507</v>
      </c>
    </row>
    <row r="44" spans="1:2" x14ac:dyDescent="0.2">
      <c r="B44" s="16" t="s">
        <v>508</v>
      </c>
    </row>
    <row r="45" spans="1:2" x14ac:dyDescent="0.2">
      <c r="B45" s="16" t="s">
        <v>509</v>
      </c>
    </row>
    <row r="46" spans="1:2" x14ac:dyDescent="0.2">
      <c r="B46" s="16" t="s">
        <v>510</v>
      </c>
    </row>
    <row r="47" spans="1:2" x14ac:dyDescent="0.2">
      <c r="B47" s="16" t="s">
        <v>511</v>
      </c>
    </row>
    <row r="48" spans="1:2" x14ac:dyDescent="0.2">
      <c r="B48" s="16" t="s">
        <v>512</v>
      </c>
    </row>
    <row r="49" spans="1:2" x14ac:dyDescent="0.2">
      <c r="B49" s="16" t="s">
        <v>513</v>
      </c>
    </row>
    <row r="50" spans="1:2" x14ac:dyDescent="0.2">
      <c r="B50" s="16" t="s">
        <v>514</v>
      </c>
    </row>
    <row r="51" spans="1:2" x14ac:dyDescent="0.2">
      <c r="B51" s="16" t="s">
        <v>515</v>
      </c>
    </row>
    <row r="52" spans="1:2" x14ac:dyDescent="0.2">
      <c r="B52" s="16" t="s">
        <v>516</v>
      </c>
    </row>
    <row r="53" spans="1:2" x14ac:dyDescent="0.2">
      <c r="B53" s="16" t="s">
        <v>517</v>
      </c>
    </row>
    <row r="54" spans="1:2" x14ac:dyDescent="0.2">
      <c r="B54" s="16" t="s">
        <v>518</v>
      </c>
    </row>
    <row r="55" spans="1:2" x14ac:dyDescent="0.2">
      <c r="B55" s="16" t="s">
        <v>519</v>
      </c>
    </row>
    <row r="56" spans="1:2" x14ac:dyDescent="0.2">
      <c r="B56" s="16" t="s">
        <v>520</v>
      </c>
    </row>
    <row r="58" spans="1:2" x14ac:dyDescent="0.2">
      <c r="B58" s="16" t="s">
        <v>336</v>
      </c>
    </row>
    <row r="59" spans="1:2" x14ac:dyDescent="0.2">
      <c r="B59" s="16" t="s">
        <v>203</v>
      </c>
    </row>
    <row r="60" spans="1:2" x14ac:dyDescent="0.2">
      <c r="B60" s="16" t="s">
        <v>325</v>
      </c>
    </row>
    <row r="61" spans="1:2" x14ac:dyDescent="0.2">
      <c r="B61" s="16" t="s">
        <v>204</v>
      </c>
    </row>
    <row r="64" spans="1:2" x14ac:dyDescent="0.2">
      <c r="A64" s="17" t="str">
        <f>HYPERLINK("#'WAGERING 10'!A2", "&lt;&lt;&lt; Previous table")</f>
        <v>&lt;&lt;&lt; Previous table</v>
      </c>
    </row>
    <row r="65" spans="1:1" x14ac:dyDescent="0.2">
      <c r="A65" s="17" t="str">
        <f>HYPERLINK("#'WAGERING 12'!A2",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S6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HYPERLINK("#'INDEX'!B122", "Link to index")</f>
        <v>Link to index</v>
      </c>
    </row>
    <row r="2" spans="1:19" ht="15.75" customHeight="1" x14ac:dyDescent="0.2">
      <c r="A2" s="27" t="s">
        <v>521</v>
      </c>
      <c r="B2" s="28"/>
      <c r="C2" s="28"/>
      <c r="D2" s="28"/>
      <c r="E2" s="28"/>
      <c r="F2" s="28"/>
      <c r="G2" s="28"/>
      <c r="H2" s="28"/>
      <c r="I2" s="28"/>
      <c r="J2" s="28"/>
      <c r="K2" s="28"/>
      <c r="L2" s="28"/>
      <c r="M2" s="28"/>
      <c r="N2" s="28"/>
      <c r="O2" s="28"/>
      <c r="P2" s="28"/>
      <c r="Q2" s="28"/>
      <c r="R2" s="28"/>
      <c r="S2" s="28"/>
    </row>
    <row r="3" spans="1:19" ht="15.75" customHeight="1" x14ac:dyDescent="0.2">
      <c r="A3" s="27" t="s">
        <v>133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10.4614066390041</v>
      </c>
      <c r="C7" s="10" t="s">
        <v>169</v>
      </c>
      <c r="D7" s="9">
        <v>391.23882572614099</v>
      </c>
      <c r="E7" s="10" t="s">
        <v>152</v>
      </c>
      <c r="F7" s="9">
        <v>15.3192821576763</v>
      </c>
      <c r="G7" s="10" t="s">
        <v>152</v>
      </c>
      <c r="H7" s="9">
        <v>101.942639004149</v>
      </c>
      <c r="I7" s="10" t="s">
        <v>169</v>
      </c>
      <c r="J7" s="9">
        <v>48.605024896265597</v>
      </c>
      <c r="K7" s="10" t="s">
        <v>169</v>
      </c>
      <c r="L7" s="9">
        <v>12.7529760456432</v>
      </c>
      <c r="M7" s="10" t="s">
        <v>152</v>
      </c>
      <c r="N7" s="9">
        <v>279.261157676349</v>
      </c>
      <c r="O7" s="10" t="s">
        <v>152</v>
      </c>
      <c r="P7" s="9">
        <v>82.529323651452302</v>
      </c>
      <c r="Q7" s="10" t="s">
        <v>152</v>
      </c>
      <c r="R7" s="9">
        <v>942.11063579668098</v>
      </c>
      <c r="S7" s="10" t="s">
        <v>169</v>
      </c>
    </row>
    <row r="8" spans="1:19" x14ac:dyDescent="0.2">
      <c r="A8" s="12" t="s">
        <v>164</v>
      </c>
      <c r="B8" s="9">
        <v>5.3407984344422701</v>
      </c>
      <c r="C8" s="10" t="s">
        <v>169</v>
      </c>
      <c r="D8" s="9">
        <v>263.35740117416799</v>
      </c>
      <c r="E8" s="10" t="s">
        <v>152</v>
      </c>
      <c r="F8" s="9">
        <v>14.2478473581213</v>
      </c>
      <c r="G8" s="10" t="s">
        <v>152</v>
      </c>
      <c r="H8" s="9">
        <v>51.063522504892397</v>
      </c>
      <c r="I8" s="10" t="s">
        <v>169</v>
      </c>
      <c r="J8" s="9">
        <v>30.241651663405101</v>
      </c>
      <c r="K8" s="10" t="s">
        <v>169</v>
      </c>
      <c r="L8" s="9">
        <v>1.35368845401174</v>
      </c>
      <c r="M8" s="10" t="s">
        <v>169</v>
      </c>
      <c r="N8" s="9">
        <v>179.71538943248501</v>
      </c>
      <c r="O8" s="10" t="s">
        <v>152</v>
      </c>
      <c r="P8" s="9">
        <v>80.859154598825796</v>
      </c>
      <c r="Q8" s="10" t="s">
        <v>152</v>
      </c>
      <c r="R8" s="9">
        <v>626.17945362035198</v>
      </c>
      <c r="S8" s="10" t="s">
        <v>169</v>
      </c>
    </row>
    <row r="9" spans="1:19" x14ac:dyDescent="0.2">
      <c r="A9" s="12" t="s">
        <v>165</v>
      </c>
      <c r="B9" s="9">
        <v>4.9866577946768098</v>
      </c>
      <c r="C9" s="10" t="s">
        <v>169</v>
      </c>
      <c r="D9" s="9">
        <v>263.58365779467698</v>
      </c>
      <c r="E9" s="10" t="s">
        <v>169</v>
      </c>
      <c r="F9" s="9">
        <v>13.8341330798479</v>
      </c>
      <c r="G9" s="10" t="s">
        <v>152</v>
      </c>
      <c r="H9" s="9">
        <v>50.562821292775702</v>
      </c>
      <c r="I9" s="10" t="s">
        <v>169</v>
      </c>
      <c r="J9" s="9">
        <v>0.57403041825095102</v>
      </c>
      <c r="K9" s="10" t="s">
        <v>169</v>
      </c>
      <c r="L9" s="9">
        <v>2.0368821292775698E-2</v>
      </c>
      <c r="M9" s="10" t="s">
        <v>169</v>
      </c>
      <c r="N9" s="9">
        <v>184.095258555133</v>
      </c>
      <c r="O9" s="10" t="s">
        <v>169</v>
      </c>
      <c r="P9" s="9">
        <v>82.478912547528495</v>
      </c>
      <c r="Q9" s="10" t="s">
        <v>152</v>
      </c>
      <c r="R9" s="9">
        <v>600.13584030418303</v>
      </c>
      <c r="S9" s="10" t="s">
        <v>169</v>
      </c>
    </row>
    <row r="10" spans="1:19" x14ac:dyDescent="0.2">
      <c r="A10" s="12" t="s">
        <v>166</v>
      </c>
      <c r="B10" s="9">
        <v>5.5241254612546102</v>
      </c>
      <c r="C10" s="10" t="s">
        <v>169</v>
      </c>
      <c r="D10" s="9">
        <v>261.78136900368997</v>
      </c>
      <c r="E10" s="10" t="s">
        <v>152</v>
      </c>
      <c r="F10" s="9">
        <v>16.239922509225099</v>
      </c>
      <c r="G10" s="10" t="s">
        <v>152</v>
      </c>
      <c r="H10" s="9">
        <v>51.830457564575603</v>
      </c>
      <c r="I10" s="10" t="s">
        <v>169</v>
      </c>
      <c r="J10" s="9">
        <v>13.0950885608856</v>
      </c>
      <c r="K10" s="10" t="s">
        <v>169</v>
      </c>
      <c r="L10" s="9">
        <v>5.3911439114391099E-2</v>
      </c>
      <c r="M10" s="10" t="s">
        <v>169</v>
      </c>
      <c r="N10" s="9">
        <v>186.22448708487099</v>
      </c>
      <c r="O10" s="10" t="s">
        <v>169</v>
      </c>
      <c r="P10" s="9">
        <v>86.845937269372698</v>
      </c>
      <c r="Q10" s="10" t="s">
        <v>152</v>
      </c>
      <c r="R10" s="9">
        <v>621.59529889298904</v>
      </c>
      <c r="S10" s="10" t="s">
        <v>169</v>
      </c>
    </row>
    <row r="11" spans="1:19" x14ac:dyDescent="0.2">
      <c r="A11" s="12" t="s">
        <v>170</v>
      </c>
      <c r="B11" s="9">
        <v>10.8789657657658</v>
      </c>
      <c r="C11" s="10" t="s">
        <v>169</v>
      </c>
      <c r="D11" s="9">
        <v>265.601902702703</v>
      </c>
      <c r="E11" s="10" t="s">
        <v>152</v>
      </c>
      <c r="F11" s="9">
        <v>16.6317081081081</v>
      </c>
      <c r="G11" s="10" t="s">
        <v>152</v>
      </c>
      <c r="H11" s="9">
        <v>54.9107855855856</v>
      </c>
      <c r="I11" s="10" t="s">
        <v>169</v>
      </c>
      <c r="J11" s="9">
        <v>13.1340828828829</v>
      </c>
      <c r="K11" s="10" t="s">
        <v>169</v>
      </c>
      <c r="L11" s="9">
        <v>5.6158558558558599E-2</v>
      </c>
      <c r="M11" s="10" t="s">
        <v>169</v>
      </c>
      <c r="N11" s="9">
        <v>190.538969369369</v>
      </c>
      <c r="O11" s="10" t="s">
        <v>169</v>
      </c>
      <c r="P11" s="9">
        <v>91.080407207207202</v>
      </c>
      <c r="Q11" s="10" t="s">
        <v>152</v>
      </c>
      <c r="R11" s="9">
        <v>642.83298018018002</v>
      </c>
      <c r="S11" s="10" t="s">
        <v>169</v>
      </c>
    </row>
    <row r="12" spans="1:19" x14ac:dyDescent="0.2">
      <c r="A12" s="12" t="s">
        <v>171</v>
      </c>
      <c r="B12" s="9">
        <v>13.5502605633803</v>
      </c>
      <c r="C12" s="10" t="s">
        <v>169</v>
      </c>
      <c r="D12" s="9">
        <v>270.31415140845098</v>
      </c>
      <c r="E12" s="10" t="s">
        <v>152</v>
      </c>
      <c r="F12" s="9">
        <v>19.3308133802817</v>
      </c>
      <c r="G12" s="10" t="s">
        <v>152</v>
      </c>
      <c r="H12" s="9">
        <v>56.752647887323903</v>
      </c>
      <c r="I12" s="10" t="s">
        <v>169</v>
      </c>
      <c r="J12" s="9">
        <v>13.672010563380301</v>
      </c>
      <c r="K12" s="10" t="s">
        <v>169</v>
      </c>
      <c r="L12" s="9">
        <v>5.1443661971830999E-2</v>
      </c>
      <c r="M12" s="10" t="s">
        <v>169</v>
      </c>
      <c r="N12" s="9">
        <v>197.454492957746</v>
      </c>
      <c r="O12" s="10" t="s">
        <v>169</v>
      </c>
      <c r="P12" s="9">
        <v>90.849507042253506</v>
      </c>
      <c r="Q12" s="10" t="s">
        <v>152</v>
      </c>
      <c r="R12" s="9">
        <v>661.97532746478896</v>
      </c>
      <c r="S12" s="10" t="s">
        <v>169</v>
      </c>
    </row>
    <row r="13" spans="1:19" x14ac:dyDescent="0.2">
      <c r="A13" s="12" t="s">
        <v>172</v>
      </c>
      <c r="B13" s="9">
        <v>11.066368600682599</v>
      </c>
      <c r="C13" s="10" t="s">
        <v>169</v>
      </c>
      <c r="D13" s="9">
        <v>250.593911262799</v>
      </c>
      <c r="E13" s="10" t="s">
        <v>152</v>
      </c>
      <c r="F13" s="9">
        <v>20.4476340955631</v>
      </c>
      <c r="G13" s="10" t="s">
        <v>152</v>
      </c>
      <c r="H13" s="9">
        <v>57.717023219215001</v>
      </c>
      <c r="I13" s="10" t="s">
        <v>169</v>
      </c>
      <c r="J13" s="9">
        <v>11.425385665528999</v>
      </c>
      <c r="K13" s="10" t="s">
        <v>169</v>
      </c>
      <c r="L13" s="9">
        <v>4.8201365187713299E-2</v>
      </c>
      <c r="M13" s="10" t="s">
        <v>169</v>
      </c>
      <c r="N13" s="9">
        <v>193.990549488055</v>
      </c>
      <c r="O13" s="10" t="s">
        <v>169</v>
      </c>
      <c r="P13" s="9">
        <v>95.648129692832796</v>
      </c>
      <c r="Q13" s="10" t="s">
        <v>152</v>
      </c>
      <c r="R13" s="9">
        <v>640.93720338986304</v>
      </c>
      <c r="S13" s="10" t="s">
        <v>169</v>
      </c>
    </row>
    <row r="14" spans="1:19" x14ac:dyDescent="0.2">
      <c r="A14" s="12" t="s">
        <v>173</v>
      </c>
      <c r="B14" s="9">
        <v>11.8107595356551</v>
      </c>
      <c r="C14" s="10" t="s">
        <v>169</v>
      </c>
      <c r="D14" s="9">
        <v>249.505525704809</v>
      </c>
      <c r="E14" s="10" t="s">
        <v>152</v>
      </c>
      <c r="F14" s="9">
        <v>26.663048092869001</v>
      </c>
      <c r="G14" s="10" t="s">
        <v>152</v>
      </c>
      <c r="H14" s="9">
        <v>60.058508657446097</v>
      </c>
      <c r="I14" s="10" t="s">
        <v>169</v>
      </c>
      <c r="J14" s="9">
        <v>12.111197346600299</v>
      </c>
      <c r="K14" s="10" t="s">
        <v>169</v>
      </c>
      <c r="L14" s="9">
        <v>4.3611940298507498E-2</v>
      </c>
      <c r="M14" s="10" t="s">
        <v>169</v>
      </c>
      <c r="N14" s="9">
        <v>197.88029519071301</v>
      </c>
      <c r="O14" s="10" t="s">
        <v>169</v>
      </c>
      <c r="P14" s="9">
        <v>99.509525704809306</v>
      </c>
      <c r="Q14" s="10" t="s">
        <v>152</v>
      </c>
      <c r="R14" s="9">
        <v>657.58247217320104</v>
      </c>
      <c r="S14" s="10" t="s">
        <v>169</v>
      </c>
    </row>
    <row r="15" spans="1:19" x14ac:dyDescent="0.2">
      <c r="A15" s="12" t="s">
        <v>174</v>
      </c>
      <c r="B15" s="9">
        <v>14.0746121794872</v>
      </c>
      <c r="C15" s="10" t="s">
        <v>169</v>
      </c>
      <c r="D15" s="9">
        <v>231.27505128205101</v>
      </c>
      <c r="E15" s="10" t="s">
        <v>152</v>
      </c>
      <c r="F15" s="9">
        <v>31.4443498825962</v>
      </c>
      <c r="G15" s="10" t="s">
        <v>152</v>
      </c>
      <c r="H15" s="9">
        <v>58.320749371410301</v>
      </c>
      <c r="I15" s="10" t="s">
        <v>169</v>
      </c>
      <c r="J15" s="9">
        <v>11.124516025641</v>
      </c>
      <c r="K15" s="10" t="s">
        <v>169</v>
      </c>
      <c r="L15" s="9">
        <v>8.8502884615384598</v>
      </c>
      <c r="M15" s="10" t="s">
        <v>169</v>
      </c>
      <c r="N15" s="9">
        <v>193.93682371794901</v>
      </c>
      <c r="O15" s="10" t="s">
        <v>169</v>
      </c>
      <c r="P15" s="9">
        <v>47.833701923076902</v>
      </c>
      <c r="Q15" s="10" t="s">
        <v>152</v>
      </c>
      <c r="R15" s="9">
        <v>596.86009284374995</v>
      </c>
      <c r="S15" s="10" t="s">
        <v>169</v>
      </c>
    </row>
    <row r="16" spans="1:19" x14ac:dyDescent="0.2">
      <c r="A16" s="12" t="s">
        <v>176</v>
      </c>
      <c r="B16" s="9">
        <v>8.9917013996889601</v>
      </c>
      <c r="C16" s="10" t="s">
        <v>169</v>
      </c>
      <c r="D16" s="9">
        <v>242.56235458786901</v>
      </c>
      <c r="E16" s="10" t="s">
        <v>152</v>
      </c>
      <c r="F16" s="9">
        <v>33.0584385692068</v>
      </c>
      <c r="G16" s="10" t="s">
        <v>152</v>
      </c>
      <c r="H16" s="9">
        <v>60.9878506998445</v>
      </c>
      <c r="I16" s="10" t="s">
        <v>169</v>
      </c>
      <c r="J16" s="9">
        <v>11.904612752721601</v>
      </c>
      <c r="K16" s="10" t="s">
        <v>169</v>
      </c>
      <c r="L16" s="9">
        <v>12.019735614307899</v>
      </c>
      <c r="M16" s="10" t="s">
        <v>169</v>
      </c>
      <c r="N16" s="9">
        <v>196.80404665629899</v>
      </c>
      <c r="O16" s="10" t="s">
        <v>169</v>
      </c>
      <c r="P16" s="9">
        <v>48.9830363111042</v>
      </c>
      <c r="Q16" s="10" t="s">
        <v>152</v>
      </c>
      <c r="R16" s="9">
        <v>615.31177659104196</v>
      </c>
      <c r="S16" s="10" t="s">
        <v>169</v>
      </c>
    </row>
    <row r="17" spans="1:19" x14ac:dyDescent="0.2">
      <c r="A17" s="12" t="s">
        <v>177</v>
      </c>
      <c r="B17" s="9">
        <v>13.143079027355601</v>
      </c>
      <c r="C17" s="10" t="s">
        <v>169</v>
      </c>
      <c r="D17" s="9">
        <v>247.144358662614</v>
      </c>
      <c r="E17" s="10" t="s">
        <v>152</v>
      </c>
      <c r="F17" s="9">
        <v>23.778156902735599</v>
      </c>
      <c r="G17" s="10" t="s">
        <v>152</v>
      </c>
      <c r="H17" s="9">
        <v>59.035057750759897</v>
      </c>
      <c r="I17" s="10" t="s">
        <v>169</v>
      </c>
      <c r="J17" s="9">
        <v>10.5008449848024</v>
      </c>
      <c r="K17" s="10" t="s">
        <v>169</v>
      </c>
      <c r="L17" s="9">
        <v>9.9457537993921008</v>
      </c>
      <c r="M17" s="10" t="s">
        <v>169</v>
      </c>
      <c r="N17" s="9">
        <v>198.03880689620101</v>
      </c>
      <c r="O17" s="10" t="s">
        <v>169</v>
      </c>
      <c r="P17" s="9">
        <v>46.863018237082102</v>
      </c>
      <c r="Q17" s="10" t="s">
        <v>152</v>
      </c>
      <c r="R17" s="9">
        <v>608.44907626094198</v>
      </c>
      <c r="S17" s="10" t="s">
        <v>169</v>
      </c>
    </row>
    <row r="18" spans="1:19" x14ac:dyDescent="0.2">
      <c r="A18" s="12" t="s">
        <v>178</v>
      </c>
      <c r="B18" s="9">
        <v>2.2965743740795301</v>
      </c>
      <c r="C18" s="10" t="s">
        <v>169</v>
      </c>
      <c r="D18" s="9">
        <v>233.54626509572901</v>
      </c>
      <c r="E18" s="10" t="s">
        <v>152</v>
      </c>
      <c r="F18" s="9">
        <v>13.1833568100147</v>
      </c>
      <c r="G18" s="10" t="s">
        <v>152</v>
      </c>
      <c r="H18" s="9">
        <v>57.4014491899853</v>
      </c>
      <c r="I18" s="10" t="s">
        <v>169</v>
      </c>
      <c r="J18" s="9">
        <v>2.8545802650957302</v>
      </c>
      <c r="K18" s="10" t="s">
        <v>169</v>
      </c>
      <c r="L18" s="9">
        <v>3.5187363770250402</v>
      </c>
      <c r="M18" s="10" t="s">
        <v>169</v>
      </c>
      <c r="N18" s="9">
        <v>188.74800294550801</v>
      </c>
      <c r="O18" s="10" t="s">
        <v>169</v>
      </c>
      <c r="P18" s="9">
        <v>48.763403240058899</v>
      </c>
      <c r="Q18" s="10" t="s">
        <v>152</v>
      </c>
      <c r="R18" s="9">
        <v>550.31236829749605</v>
      </c>
      <c r="S18" s="10" t="s">
        <v>169</v>
      </c>
    </row>
    <row r="19" spans="1:19" x14ac:dyDescent="0.2">
      <c r="A19" s="12" t="s">
        <v>179</v>
      </c>
      <c r="B19" s="9">
        <v>1.8905410071942399</v>
      </c>
      <c r="C19" s="10" t="s">
        <v>169</v>
      </c>
      <c r="D19" s="9">
        <v>224.660457553957</v>
      </c>
      <c r="E19" s="10" t="s">
        <v>152</v>
      </c>
      <c r="F19" s="9">
        <v>13.180243677697799</v>
      </c>
      <c r="G19" s="10" t="s">
        <v>152</v>
      </c>
      <c r="H19" s="9">
        <v>57.526261870503603</v>
      </c>
      <c r="I19" s="10" t="s">
        <v>169</v>
      </c>
      <c r="J19" s="9">
        <v>1.8204690647482</v>
      </c>
      <c r="K19" s="10" t="s">
        <v>169</v>
      </c>
      <c r="L19" s="9">
        <v>3.1111942446043201</v>
      </c>
      <c r="M19" s="10" t="s">
        <v>169</v>
      </c>
      <c r="N19" s="9">
        <v>183.78469064748199</v>
      </c>
      <c r="O19" s="10" t="s">
        <v>169</v>
      </c>
      <c r="P19" s="9">
        <v>51.026668776978397</v>
      </c>
      <c r="Q19" s="10" t="s">
        <v>152</v>
      </c>
      <c r="R19" s="9">
        <v>537.00052684316495</v>
      </c>
      <c r="S19" s="10" t="s">
        <v>169</v>
      </c>
    </row>
    <row r="20" spans="1:19" x14ac:dyDescent="0.2">
      <c r="A20" s="12" t="s">
        <v>180</v>
      </c>
      <c r="B20" s="9">
        <v>5.4626309859154896</v>
      </c>
      <c r="C20" s="10" t="s">
        <v>169</v>
      </c>
      <c r="D20" s="9">
        <v>215.94403098591599</v>
      </c>
      <c r="E20" s="10" t="s">
        <v>152</v>
      </c>
      <c r="F20" s="9">
        <v>8.8745552494366198</v>
      </c>
      <c r="G20" s="10" t="s">
        <v>152</v>
      </c>
      <c r="H20" s="9">
        <v>56.2752507042253</v>
      </c>
      <c r="I20" s="10" t="s">
        <v>169</v>
      </c>
      <c r="J20" s="9">
        <v>1.2209295774647899</v>
      </c>
      <c r="K20" s="10" t="s">
        <v>169</v>
      </c>
      <c r="L20" s="9">
        <v>3.4811171549295801</v>
      </c>
      <c r="M20" s="10" t="s">
        <v>169</v>
      </c>
      <c r="N20" s="9">
        <v>85.867016901408505</v>
      </c>
      <c r="O20" s="10" t="s">
        <v>169</v>
      </c>
      <c r="P20" s="9">
        <v>55.445292957746503</v>
      </c>
      <c r="Q20" s="10" t="s">
        <v>152</v>
      </c>
      <c r="R20" s="9">
        <v>432.57082451704201</v>
      </c>
      <c r="S20" s="10" t="s">
        <v>169</v>
      </c>
    </row>
    <row r="21" spans="1:19" x14ac:dyDescent="0.2">
      <c r="A21" s="12" t="s">
        <v>181</v>
      </c>
      <c r="B21" s="9">
        <v>5.5714403292181096</v>
      </c>
      <c r="C21" s="10" t="s">
        <v>169</v>
      </c>
      <c r="D21" s="9">
        <v>206.55079561042501</v>
      </c>
      <c r="E21" s="10" t="s">
        <v>152</v>
      </c>
      <c r="F21" s="9">
        <v>8.9968219670781906</v>
      </c>
      <c r="G21" s="10" t="s">
        <v>152</v>
      </c>
      <c r="H21" s="9">
        <v>53.419023319615903</v>
      </c>
      <c r="I21" s="10" t="s">
        <v>169</v>
      </c>
      <c r="J21" s="9">
        <v>0.79763786008230497</v>
      </c>
      <c r="K21" s="10" t="s">
        <v>169</v>
      </c>
      <c r="L21" s="9">
        <v>3.55496639231824</v>
      </c>
      <c r="M21" s="10" t="s">
        <v>169</v>
      </c>
      <c r="N21" s="9">
        <v>69.560889742551495</v>
      </c>
      <c r="O21" s="10" t="s">
        <v>169</v>
      </c>
      <c r="P21" s="9">
        <v>57.071857338820301</v>
      </c>
      <c r="Q21" s="10" t="s">
        <v>152</v>
      </c>
      <c r="R21" s="9">
        <v>405.52343256011</v>
      </c>
      <c r="S21" s="10" t="s">
        <v>169</v>
      </c>
    </row>
    <row r="22" spans="1:19" x14ac:dyDescent="0.2">
      <c r="A22" s="12" t="s">
        <v>182</v>
      </c>
      <c r="B22" s="9">
        <v>5.2506738544474399E-3</v>
      </c>
      <c r="C22" s="10" t="s">
        <v>169</v>
      </c>
      <c r="D22" s="9">
        <v>209.826115902965</v>
      </c>
      <c r="E22" s="10" t="s">
        <v>152</v>
      </c>
      <c r="F22" s="9">
        <v>13.1315638247978</v>
      </c>
      <c r="G22" s="10" t="s">
        <v>152</v>
      </c>
      <c r="H22" s="9">
        <v>15.7651482479784</v>
      </c>
      <c r="I22" s="10" t="s">
        <v>169</v>
      </c>
      <c r="J22" s="9">
        <v>0.74034501347708903</v>
      </c>
      <c r="K22" s="10" t="s">
        <v>169</v>
      </c>
      <c r="L22" s="9">
        <v>3.7546256064689998</v>
      </c>
      <c r="M22" s="10" t="s">
        <v>169</v>
      </c>
      <c r="N22" s="9">
        <v>69.140873315363905</v>
      </c>
      <c r="O22" s="10" t="s">
        <v>169</v>
      </c>
      <c r="P22" s="9">
        <v>55.495684636118597</v>
      </c>
      <c r="Q22" s="10" t="s">
        <v>152</v>
      </c>
      <c r="R22" s="9">
        <v>367.85960722102402</v>
      </c>
      <c r="S22" s="10" t="s">
        <v>169</v>
      </c>
    </row>
    <row r="23" spans="1:19" x14ac:dyDescent="0.2">
      <c r="A23" s="12" t="s">
        <v>184</v>
      </c>
      <c r="B23" s="9">
        <v>0</v>
      </c>
      <c r="C23" s="10" t="s">
        <v>167</v>
      </c>
      <c r="D23" s="9">
        <v>171.06522606383001</v>
      </c>
      <c r="E23" s="10" t="s">
        <v>152</v>
      </c>
      <c r="F23" s="9">
        <v>9.2395556914893593</v>
      </c>
      <c r="G23" s="10" t="s">
        <v>152</v>
      </c>
      <c r="H23" s="9">
        <v>14.2033031914894</v>
      </c>
      <c r="I23" s="10" t="s">
        <v>169</v>
      </c>
      <c r="J23" s="9">
        <v>0.56989361702127705</v>
      </c>
      <c r="K23" s="10" t="s">
        <v>169</v>
      </c>
      <c r="L23" s="9">
        <v>3.8142720744680898</v>
      </c>
      <c r="M23" s="10" t="s">
        <v>169</v>
      </c>
      <c r="N23" s="9">
        <v>64.638888297872299</v>
      </c>
      <c r="O23" s="10" t="s">
        <v>169</v>
      </c>
      <c r="P23" s="9">
        <v>54.275890957446798</v>
      </c>
      <c r="Q23" s="10" t="s">
        <v>152</v>
      </c>
      <c r="R23" s="9">
        <v>317.80702989361703</v>
      </c>
      <c r="S23" s="10" t="s">
        <v>169</v>
      </c>
    </row>
    <row r="24" spans="1:19" x14ac:dyDescent="0.2">
      <c r="A24" s="12" t="s">
        <v>185</v>
      </c>
      <c r="B24" s="9">
        <v>0</v>
      </c>
      <c r="C24" s="10" t="s">
        <v>167</v>
      </c>
      <c r="D24" s="9">
        <v>135.84817254902001</v>
      </c>
      <c r="E24" s="10" t="s">
        <v>152</v>
      </c>
      <c r="F24" s="9">
        <v>8.8511899869281105</v>
      </c>
      <c r="G24" s="10" t="s">
        <v>152</v>
      </c>
      <c r="H24" s="9">
        <v>12.990116243634001</v>
      </c>
      <c r="I24" s="10" t="s">
        <v>169</v>
      </c>
      <c r="J24" s="9">
        <v>0.65187973856209203</v>
      </c>
      <c r="K24" s="10" t="s">
        <v>169</v>
      </c>
      <c r="L24" s="9">
        <v>0.93122039215686303</v>
      </c>
      <c r="M24" s="10" t="s">
        <v>169</v>
      </c>
      <c r="N24" s="9">
        <v>62.714141176470598</v>
      </c>
      <c r="O24" s="10" t="s">
        <v>169</v>
      </c>
      <c r="P24" s="9">
        <v>51.375091267372497</v>
      </c>
      <c r="Q24" s="10" t="s">
        <v>152</v>
      </c>
      <c r="R24" s="9">
        <v>273.36181135414398</v>
      </c>
      <c r="S24" s="10" t="s">
        <v>169</v>
      </c>
    </row>
    <row r="25" spans="1:19" x14ac:dyDescent="0.2">
      <c r="A25" s="12" t="s">
        <v>187</v>
      </c>
      <c r="B25" s="9">
        <v>0</v>
      </c>
      <c r="C25" s="10" t="s">
        <v>167</v>
      </c>
      <c r="D25" s="9">
        <v>136.330030769231</v>
      </c>
      <c r="E25" s="10" t="s">
        <v>152</v>
      </c>
      <c r="F25" s="9">
        <v>10.0958846153846</v>
      </c>
      <c r="G25" s="10" t="s">
        <v>493</v>
      </c>
      <c r="H25" s="9">
        <v>12.173589435717901</v>
      </c>
      <c r="I25" s="10" t="s">
        <v>169</v>
      </c>
      <c r="J25" s="9">
        <v>40.464705128205097</v>
      </c>
      <c r="K25" s="10" t="s">
        <v>168</v>
      </c>
      <c r="L25" s="9">
        <v>0</v>
      </c>
      <c r="M25" s="10" t="s">
        <v>167</v>
      </c>
      <c r="N25" s="9">
        <v>61.6133315094159</v>
      </c>
      <c r="O25" s="10" t="s">
        <v>169</v>
      </c>
      <c r="P25" s="9">
        <v>51.8355307692308</v>
      </c>
      <c r="Q25" s="10" t="s">
        <v>152</v>
      </c>
      <c r="R25" s="9">
        <v>312.51307222718498</v>
      </c>
      <c r="S25" s="10" t="s">
        <v>429</v>
      </c>
    </row>
    <row r="26" spans="1:19" x14ac:dyDescent="0.2">
      <c r="A26" s="12" t="s">
        <v>188</v>
      </c>
      <c r="B26" s="9">
        <v>0</v>
      </c>
      <c r="C26" s="10" t="s">
        <v>167</v>
      </c>
      <c r="D26" s="9">
        <v>114.780925598991</v>
      </c>
      <c r="E26" s="10" t="s">
        <v>152</v>
      </c>
      <c r="F26" s="9">
        <v>9.4071450189155108</v>
      </c>
      <c r="G26" s="10" t="s">
        <v>152</v>
      </c>
      <c r="H26" s="9">
        <v>0</v>
      </c>
      <c r="I26" s="10" t="s">
        <v>494</v>
      </c>
      <c r="J26" s="9">
        <v>43.245354350567503</v>
      </c>
      <c r="K26" s="10" t="s">
        <v>152</v>
      </c>
      <c r="L26" s="9">
        <v>0</v>
      </c>
      <c r="M26" s="10" t="s">
        <v>167</v>
      </c>
      <c r="N26" s="9">
        <v>67.506219693188797</v>
      </c>
      <c r="O26" s="10" t="s">
        <v>495</v>
      </c>
      <c r="P26" s="9">
        <v>51.470925598991201</v>
      </c>
      <c r="Q26" s="10" t="s">
        <v>210</v>
      </c>
      <c r="R26" s="9">
        <v>286.41057026065403</v>
      </c>
      <c r="S26" s="10" t="s">
        <v>169</v>
      </c>
    </row>
    <row r="27" spans="1:19" x14ac:dyDescent="0.2">
      <c r="A27" s="12" t="s">
        <v>189</v>
      </c>
      <c r="B27" s="9">
        <v>13.9307471980075</v>
      </c>
      <c r="C27" s="10" t="s">
        <v>152</v>
      </c>
      <c r="D27" s="9">
        <v>208.79745952677499</v>
      </c>
      <c r="E27" s="10" t="s">
        <v>368</v>
      </c>
      <c r="F27" s="9">
        <v>8.0515716064757203</v>
      </c>
      <c r="G27" s="10" t="s">
        <v>152</v>
      </c>
      <c r="H27" s="9">
        <v>147.46820921544199</v>
      </c>
      <c r="I27" s="10" t="s">
        <v>227</v>
      </c>
      <c r="J27" s="9">
        <v>41.725529265255297</v>
      </c>
      <c r="K27" s="10" t="s">
        <v>152</v>
      </c>
      <c r="L27" s="9">
        <v>5.71482673723537</v>
      </c>
      <c r="M27" s="10" t="s">
        <v>352</v>
      </c>
      <c r="N27" s="9">
        <v>69.617085515584193</v>
      </c>
      <c r="O27" s="10" t="s">
        <v>228</v>
      </c>
      <c r="P27" s="9">
        <v>97.247168119551702</v>
      </c>
      <c r="Q27" s="10" t="s">
        <v>152</v>
      </c>
      <c r="R27" s="9">
        <v>592.55259718432603</v>
      </c>
      <c r="S27" s="10" t="s">
        <v>169</v>
      </c>
    </row>
    <row r="28" spans="1:19" x14ac:dyDescent="0.2">
      <c r="A28" s="12" t="s">
        <v>190</v>
      </c>
      <c r="B28" s="9">
        <v>17.89725</v>
      </c>
      <c r="C28" s="10" t="s">
        <v>152</v>
      </c>
      <c r="D28" s="9">
        <v>246.53181372549</v>
      </c>
      <c r="E28" s="10" t="s">
        <v>496</v>
      </c>
      <c r="F28" s="9">
        <v>8.0390808823529394</v>
      </c>
      <c r="G28" s="10" t="s">
        <v>152</v>
      </c>
      <c r="H28" s="9">
        <v>182.11770833333301</v>
      </c>
      <c r="I28" s="10" t="s">
        <v>152</v>
      </c>
      <c r="J28" s="9">
        <v>56.501858849485302</v>
      </c>
      <c r="K28" s="10" t="s">
        <v>152</v>
      </c>
      <c r="L28" s="9">
        <v>17.652564727941201</v>
      </c>
      <c r="M28" s="10" t="s">
        <v>263</v>
      </c>
      <c r="N28" s="9">
        <v>70.700474264469193</v>
      </c>
      <c r="O28" s="10" t="s">
        <v>474</v>
      </c>
      <c r="P28" s="9">
        <v>137.034354151961</v>
      </c>
      <c r="Q28" s="10" t="s">
        <v>261</v>
      </c>
      <c r="R28" s="9">
        <v>736.47510493503296</v>
      </c>
      <c r="S28" s="10" t="s">
        <v>152</v>
      </c>
    </row>
    <row r="29" spans="1:19" x14ac:dyDescent="0.2">
      <c r="A29" s="12" t="s">
        <v>191</v>
      </c>
      <c r="B29" s="9">
        <v>20.1833810082063</v>
      </c>
      <c r="C29" s="10" t="s">
        <v>152</v>
      </c>
      <c r="D29" s="9">
        <v>288.44330597889802</v>
      </c>
      <c r="E29" s="10" t="s">
        <v>225</v>
      </c>
      <c r="F29" s="9">
        <v>18.8085908558031</v>
      </c>
      <c r="G29" s="10" t="s">
        <v>152</v>
      </c>
      <c r="H29" s="9">
        <v>183.160479622509</v>
      </c>
      <c r="I29" s="10" t="s">
        <v>152</v>
      </c>
      <c r="J29" s="9">
        <v>56.6243200695193</v>
      </c>
      <c r="K29" s="10" t="s">
        <v>152</v>
      </c>
      <c r="L29" s="9">
        <v>17.444571796014099</v>
      </c>
      <c r="M29" s="10" t="s">
        <v>152</v>
      </c>
      <c r="N29" s="9">
        <v>294.37187267821798</v>
      </c>
      <c r="O29" s="10" t="s">
        <v>497</v>
      </c>
      <c r="P29" s="9">
        <v>137.55516308558001</v>
      </c>
      <c r="Q29" s="10" t="s">
        <v>498</v>
      </c>
      <c r="R29" s="9">
        <v>1016.59168509475</v>
      </c>
      <c r="S29" s="10" t="s">
        <v>320</v>
      </c>
    </row>
    <row r="30" spans="1:19" x14ac:dyDescent="0.2">
      <c r="A30" s="12" t="s">
        <v>192</v>
      </c>
      <c r="B30" s="9">
        <v>24.838600219058101</v>
      </c>
      <c r="C30" s="10" t="s">
        <v>152</v>
      </c>
      <c r="D30" s="9">
        <v>405.06878422782</v>
      </c>
      <c r="E30" s="10" t="s">
        <v>449</v>
      </c>
      <c r="F30" s="9">
        <v>21.401329682365802</v>
      </c>
      <c r="G30" s="10" t="s">
        <v>152</v>
      </c>
      <c r="H30" s="9">
        <v>252.34670971522499</v>
      </c>
      <c r="I30" s="10" t="s">
        <v>152</v>
      </c>
      <c r="J30" s="9">
        <v>88.8961194875356</v>
      </c>
      <c r="K30" s="10" t="s">
        <v>152</v>
      </c>
      <c r="L30" s="9">
        <v>16.129619224534501</v>
      </c>
      <c r="M30" s="10" t="s">
        <v>152</v>
      </c>
      <c r="N30" s="9">
        <v>270.60857871684601</v>
      </c>
      <c r="O30" s="10" t="s">
        <v>497</v>
      </c>
      <c r="P30" s="9">
        <v>136.46216971960601</v>
      </c>
      <c r="Q30" s="10" t="s">
        <v>498</v>
      </c>
      <c r="R30" s="9">
        <v>1215.7519109929899</v>
      </c>
      <c r="S30" s="10" t="s">
        <v>320</v>
      </c>
    </row>
    <row r="31" spans="1:19" x14ac:dyDescent="0.2">
      <c r="A31" s="12" t="s">
        <v>193</v>
      </c>
      <c r="B31" s="9">
        <v>24.296742376445799</v>
      </c>
      <c r="C31" s="10" t="s">
        <v>152</v>
      </c>
      <c r="D31" s="9">
        <v>355.96576235541499</v>
      </c>
      <c r="E31" s="10" t="s">
        <v>499</v>
      </c>
      <c r="F31" s="9">
        <v>20.703090002103099</v>
      </c>
      <c r="G31" s="10" t="s">
        <v>152</v>
      </c>
      <c r="H31" s="9">
        <v>306.84056782754999</v>
      </c>
      <c r="I31" s="10" t="s">
        <v>152</v>
      </c>
      <c r="J31" s="9">
        <v>62.669199562145103</v>
      </c>
      <c r="K31" s="10" t="s">
        <v>152</v>
      </c>
      <c r="L31" s="9">
        <v>15.235101114616199</v>
      </c>
      <c r="M31" s="10" t="s">
        <v>152</v>
      </c>
      <c r="N31" s="9">
        <v>252.42938472075701</v>
      </c>
      <c r="O31" s="10" t="s">
        <v>497</v>
      </c>
      <c r="P31" s="9">
        <v>129.01361370557299</v>
      </c>
      <c r="Q31" s="10" t="s">
        <v>498</v>
      </c>
      <c r="R31" s="9">
        <v>1167.1534616646099</v>
      </c>
      <c r="S31" s="10" t="s">
        <v>320</v>
      </c>
    </row>
    <row r="32" spans="1:19" x14ac:dyDescent="0.2">
      <c r="A32" s="15" t="s">
        <v>195</v>
      </c>
      <c r="B32" s="13">
        <v>22.058</v>
      </c>
      <c r="C32" s="14" t="s">
        <v>152</v>
      </c>
      <c r="D32" s="13">
        <v>357.61</v>
      </c>
      <c r="E32" s="14" t="s">
        <v>152</v>
      </c>
      <c r="F32" s="13">
        <v>21.134212420000001</v>
      </c>
      <c r="G32" s="14" t="s">
        <v>500</v>
      </c>
      <c r="H32" s="13">
        <v>305.276591</v>
      </c>
      <c r="I32" s="14" t="s">
        <v>152</v>
      </c>
      <c r="J32" s="13">
        <v>63.920493720000003</v>
      </c>
      <c r="K32" s="14" t="s">
        <v>152</v>
      </c>
      <c r="L32" s="13">
        <v>14.774317999999999</v>
      </c>
      <c r="M32" s="14" t="s">
        <v>152</v>
      </c>
      <c r="N32" s="13">
        <v>362.10958770000002</v>
      </c>
      <c r="O32" s="14" t="s">
        <v>497</v>
      </c>
      <c r="P32" s="13">
        <v>131.85738900000001</v>
      </c>
      <c r="Q32" s="14" t="s">
        <v>446</v>
      </c>
      <c r="R32" s="13">
        <v>1278.74059184</v>
      </c>
      <c r="S32" s="14" t="s">
        <v>152</v>
      </c>
    </row>
    <row r="34" spans="1:2" x14ac:dyDescent="0.2">
      <c r="A34" s="16" t="s">
        <v>196</v>
      </c>
      <c r="B34" s="16" t="s">
        <v>229</v>
      </c>
    </row>
    <row r="36" spans="1:2" x14ac:dyDescent="0.2">
      <c r="B36" s="16" t="s">
        <v>501</v>
      </c>
    </row>
    <row r="37" spans="1:2" x14ac:dyDescent="0.2">
      <c r="B37" s="16" t="s">
        <v>477</v>
      </c>
    </row>
    <row r="38" spans="1:2" x14ac:dyDescent="0.2">
      <c r="B38" s="16" t="s">
        <v>502</v>
      </c>
    </row>
    <row r="39" spans="1:2" x14ac:dyDescent="0.2">
      <c r="B39" s="16" t="s">
        <v>503</v>
      </c>
    </row>
    <row r="40" spans="1:2" x14ac:dyDescent="0.2">
      <c r="B40" s="16" t="s">
        <v>504</v>
      </c>
    </row>
    <row r="41" spans="1:2" x14ac:dyDescent="0.2">
      <c r="B41" s="16" t="s">
        <v>505</v>
      </c>
    </row>
    <row r="42" spans="1:2" x14ac:dyDescent="0.2">
      <c r="B42" s="16" t="s">
        <v>506</v>
      </c>
    </row>
    <row r="43" spans="1:2" x14ac:dyDescent="0.2">
      <c r="B43" s="16" t="s">
        <v>507</v>
      </c>
    </row>
    <row r="44" spans="1:2" x14ac:dyDescent="0.2">
      <c r="B44" s="16" t="s">
        <v>508</v>
      </c>
    </row>
    <row r="45" spans="1:2" x14ac:dyDescent="0.2">
      <c r="B45" s="16" t="s">
        <v>509</v>
      </c>
    </row>
    <row r="46" spans="1:2" x14ac:dyDescent="0.2">
      <c r="B46" s="16" t="s">
        <v>510</v>
      </c>
    </row>
    <row r="47" spans="1:2" x14ac:dyDescent="0.2">
      <c r="B47" s="16" t="s">
        <v>511</v>
      </c>
    </row>
    <row r="48" spans="1:2" x14ac:dyDescent="0.2">
      <c r="B48" s="16" t="s">
        <v>512</v>
      </c>
    </row>
    <row r="49" spans="1:2" x14ac:dyDescent="0.2">
      <c r="B49" s="16" t="s">
        <v>513</v>
      </c>
    </row>
    <row r="50" spans="1:2" x14ac:dyDescent="0.2">
      <c r="B50" s="16" t="s">
        <v>514</v>
      </c>
    </row>
    <row r="51" spans="1:2" x14ac:dyDescent="0.2">
      <c r="B51" s="16" t="s">
        <v>515</v>
      </c>
    </row>
    <row r="52" spans="1:2" x14ac:dyDescent="0.2">
      <c r="B52" s="16" t="s">
        <v>516</v>
      </c>
    </row>
    <row r="53" spans="1:2" x14ac:dyDescent="0.2">
      <c r="B53" s="16" t="s">
        <v>517</v>
      </c>
    </row>
    <row r="54" spans="1:2" x14ac:dyDescent="0.2">
      <c r="B54" s="16" t="s">
        <v>518</v>
      </c>
    </row>
    <row r="55" spans="1:2" x14ac:dyDescent="0.2">
      <c r="B55" s="16" t="s">
        <v>519</v>
      </c>
    </row>
    <row r="56" spans="1:2" x14ac:dyDescent="0.2">
      <c r="B56" s="16" t="s">
        <v>520</v>
      </c>
    </row>
    <row r="58" spans="1:2" x14ac:dyDescent="0.2">
      <c r="B58" s="16" t="s">
        <v>336</v>
      </c>
    </row>
    <row r="59" spans="1:2" x14ac:dyDescent="0.2">
      <c r="B59" s="16" t="s">
        <v>203</v>
      </c>
    </row>
    <row r="60" spans="1:2" x14ac:dyDescent="0.2">
      <c r="B60" s="16" t="s">
        <v>325</v>
      </c>
    </row>
    <row r="61" spans="1:2" x14ac:dyDescent="0.2">
      <c r="B61" s="16" t="s">
        <v>204</v>
      </c>
    </row>
    <row r="64" spans="1:2" x14ac:dyDescent="0.2">
      <c r="A64" s="17" t="str">
        <f>HYPERLINK("#'WAGERING 11'!A2", "&lt;&lt;&lt; Previous table")</f>
        <v>&lt;&lt;&lt; Previous table</v>
      </c>
    </row>
    <row r="65" spans="1:1" x14ac:dyDescent="0.2">
      <c r="A65" s="17" t="str">
        <f>HYPERLINK("#'WAGERING 13'!A2",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4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HYPERLINK("#'INDEX'!B15", "Link to index")</f>
        <v>Link to index</v>
      </c>
    </row>
    <row r="2" spans="1:19" ht="15.75" customHeight="1" x14ac:dyDescent="0.2">
      <c r="A2" s="27" t="s">
        <v>222</v>
      </c>
      <c r="B2" s="28"/>
      <c r="C2" s="28"/>
      <c r="D2" s="28"/>
      <c r="E2" s="28"/>
      <c r="F2" s="28"/>
      <c r="G2" s="28"/>
      <c r="H2" s="28"/>
      <c r="I2" s="28"/>
      <c r="J2" s="28"/>
      <c r="K2" s="28"/>
      <c r="L2" s="28"/>
      <c r="M2" s="28"/>
      <c r="N2" s="28"/>
      <c r="O2" s="28"/>
      <c r="P2" s="28"/>
      <c r="Q2" s="28"/>
      <c r="R2" s="28"/>
      <c r="S2" s="28"/>
    </row>
    <row r="3" spans="1:19" ht="15.75" customHeight="1" x14ac:dyDescent="0.2">
      <c r="A3" s="27" t="s">
        <v>26</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18">
        <v>8.4357619113434801</v>
      </c>
      <c r="C7" s="10" t="s">
        <v>152</v>
      </c>
      <c r="D7" s="18">
        <v>8.8108727328849206</v>
      </c>
      <c r="E7" s="10" t="s">
        <v>152</v>
      </c>
      <c r="F7" s="18">
        <v>42.2336978670916</v>
      </c>
      <c r="G7" s="10" t="s">
        <v>152</v>
      </c>
      <c r="H7" s="18">
        <v>26.2847689991283</v>
      </c>
      <c r="I7" s="10" t="s">
        <v>152</v>
      </c>
      <c r="J7" s="18">
        <v>9.8765801929183397</v>
      </c>
      <c r="K7" s="10" t="s">
        <v>152</v>
      </c>
      <c r="L7" s="18">
        <v>36.768429398465301</v>
      </c>
      <c r="M7" s="10" t="s">
        <v>152</v>
      </c>
      <c r="N7" s="18">
        <v>21.780494897689401</v>
      </c>
      <c r="O7" s="10" t="s">
        <v>152</v>
      </c>
      <c r="P7" s="18">
        <v>43.952495480003101</v>
      </c>
      <c r="Q7" s="10" t="s">
        <v>152</v>
      </c>
      <c r="R7" s="18">
        <v>17.745193300232199</v>
      </c>
      <c r="S7" s="10" t="s">
        <v>152</v>
      </c>
    </row>
    <row r="8" spans="1:19" x14ac:dyDescent="0.2">
      <c r="A8" s="12" t="s">
        <v>164</v>
      </c>
      <c r="B8" s="18">
        <v>8.1160264386378298</v>
      </c>
      <c r="C8" s="10" t="s">
        <v>152</v>
      </c>
      <c r="D8" s="18">
        <v>8.9864812065327797</v>
      </c>
      <c r="E8" s="10" t="s">
        <v>152</v>
      </c>
      <c r="F8" s="18">
        <v>40.473778220257103</v>
      </c>
      <c r="G8" s="10" t="s">
        <v>152</v>
      </c>
      <c r="H8" s="18">
        <v>25.0415744711072</v>
      </c>
      <c r="I8" s="10" t="s">
        <v>152</v>
      </c>
      <c r="J8" s="18">
        <v>9.6324983028563302</v>
      </c>
      <c r="K8" s="10" t="s">
        <v>152</v>
      </c>
      <c r="L8" s="18">
        <v>32.912902758954601</v>
      </c>
      <c r="M8" s="10" t="s">
        <v>152</v>
      </c>
      <c r="N8" s="18">
        <v>22.684340579080999</v>
      </c>
      <c r="O8" s="10" t="s">
        <v>152</v>
      </c>
      <c r="P8" s="18">
        <v>42.7367166212534</v>
      </c>
      <c r="Q8" s="10" t="s">
        <v>152</v>
      </c>
      <c r="R8" s="18">
        <v>17.7245592662881</v>
      </c>
      <c r="S8" s="10" t="s">
        <v>152</v>
      </c>
    </row>
    <row r="9" spans="1:19" x14ac:dyDescent="0.2">
      <c r="A9" s="12" t="s">
        <v>165</v>
      </c>
      <c r="B9" s="18">
        <v>7.0124850853378096</v>
      </c>
      <c r="C9" s="10" t="s">
        <v>152</v>
      </c>
      <c r="D9" s="18">
        <v>8.8304718084706995</v>
      </c>
      <c r="E9" s="10" t="s">
        <v>152</v>
      </c>
      <c r="F9" s="18">
        <v>32.077217957483199</v>
      </c>
      <c r="G9" s="10" t="s">
        <v>152</v>
      </c>
      <c r="H9" s="18">
        <v>23.469358988982599</v>
      </c>
      <c r="I9" s="10" t="s">
        <v>152</v>
      </c>
      <c r="J9" s="18">
        <v>10.1801024211872</v>
      </c>
      <c r="K9" s="10" t="s">
        <v>152</v>
      </c>
      <c r="L9" s="18">
        <v>33.752846078988298</v>
      </c>
      <c r="M9" s="10" t="s">
        <v>152</v>
      </c>
      <c r="N9" s="18">
        <v>20.868977711003399</v>
      </c>
      <c r="O9" s="10" t="s">
        <v>152</v>
      </c>
      <c r="P9" s="18">
        <v>43.308980755523898</v>
      </c>
      <c r="Q9" s="10" t="s">
        <v>152</v>
      </c>
      <c r="R9" s="18">
        <v>16.952942882418402</v>
      </c>
      <c r="S9" s="10" t="s">
        <v>152</v>
      </c>
    </row>
    <row r="10" spans="1:19" x14ac:dyDescent="0.2">
      <c r="A10" s="12" t="s">
        <v>166</v>
      </c>
      <c r="B10" s="18">
        <v>7.5937306661167296</v>
      </c>
      <c r="C10" s="10" t="s">
        <v>152</v>
      </c>
      <c r="D10" s="18">
        <v>8.5700173586414508</v>
      </c>
      <c r="E10" s="10" t="s">
        <v>152</v>
      </c>
      <c r="F10" s="18">
        <v>29.145150661954101</v>
      </c>
      <c r="G10" s="10" t="s">
        <v>152</v>
      </c>
      <c r="H10" s="18">
        <v>21.386168894598502</v>
      </c>
      <c r="I10" s="10" t="s">
        <v>152</v>
      </c>
      <c r="J10" s="18">
        <v>10.2049505959051</v>
      </c>
      <c r="K10" s="10" t="s">
        <v>152</v>
      </c>
      <c r="L10" s="18">
        <v>32.643277402484202</v>
      </c>
      <c r="M10" s="10" t="s">
        <v>152</v>
      </c>
      <c r="N10" s="18">
        <v>22.466993421700199</v>
      </c>
      <c r="O10" s="10" t="s">
        <v>152</v>
      </c>
      <c r="P10" s="18">
        <v>37.769263160409601</v>
      </c>
      <c r="Q10" s="10" t="s">
        <v>152</v>
      </c>
      <c r="R10" s="18">
        <v>16.549849446567698</v>
      </c>
      <c r="S10" s="10" t="s">
        <v>152</v>
      </c>
    </row>
    <row r="11" spans="1:19" x14ac:dyDescent="0.2">
      <c r="A11" s="12" t="s">
        <v>170</v>
      </c>
      <c r="B11" s="18">
        <v>7.5354219143576797</v>
      </c>
      <c r="C11" s="10" t="s">
        <v>152</v>
      </c>
      <c r="D11" s="18">
        <v>8.3304179390334294</v>
      </c>
      <c r="E11" s="10" t="s">
        <v>152</v>
      </c>
      <c r="F11" s="18">
        <v>30.2589595981133</v>
      </c>
      <c r="G11" s="10" t="s">
        <v>152</v>
      </c>
      <c r="H11" s="18">
        <v>21.1980192561184</v>
      </c>
      <c r="I11" s="10" t="s">
        <v>152</v>
      </c>
      <c r="J11" s="18">
        <v>10.2495552982897</v>
      </c>
      <c r="K11" s="10" t="s">
        <v>152</v>
      </c>
      <c r="L11" s="18">
        <v>33.792378080847001</v>
      </c>
      <c r="M11" s="10" t="s">
        <v>152</v>
      </c>
      <c r="N11" s="18">
        <v>22.671646580147801</v>
      </c>
      <c r="O11" s="10" t="s">
        <v>152</v>
      </c>
      <c r="P11" s="18">
        <v>39.163538800409</v>
      </c>
      <c r="Q11" s="10" t="s">
        <v>152</v>
      </c>
      <c r="R11" s="18">
        <v>16.597722914251701</v>
      </c>
      <c r="S11" s="10" t="s">
        <v>152</v>
      </c>
    </row>
    <row r="12" spans="1:19" x14ac:dyDescent="0.2">
      <c r="A12" s="12" t="s">
        <v>171</v>
      </c>
      <c r="B12" s="18">
        <v>7.6830045070831297</v>
      </c>
      <c r="C12" s="10" t="s">
        <v>152</v>
      </c>
      <c r="D12" s="18">
        <v>7.8546438867071204</v>
      </c>
      <c r="E12" s="10" t="s">
        <v>152</v>
      </c>
      <c r="F12" s="18">
        <v>31.9763279721281</v>
      </c>
      <c r="G12" s="10" t="s">
        <v>152</v>
      </c>
      <c r="H12" s="18">
        <v>18.504441672235</v>
      </c>
      <c r="I12" s="10" t="s">
        <v>152</v>
      </c>
      <c r="J12" s="18">
        <v>9.7191942495809904</v>
      </c>
      <c r="K12" s="10" t="s">
        <v>152</v>
      </c>
      <c r="L12" s="18">
        <v>34.192536593212203</v>
      </c>
      <c r="M12" s="10" t="s">
        <v>152</v>
      </c>
      <c r="N12" s="18">
        <v>21.2894785537773</v>
      </c>
      <c r="O12" s="10" t="s">
        <v>152</v>
      </c>
      <c r="P12" s="18">
        <v>39.4334527796724</v>
      </c>
      <c r="Q12" s="10" t="s">
        <v>152</v>
      </c>
      <c r="R12" s="18">
        <v>15.600019912237199</v>
      </c>
      <c r="S12" s="10" t="s">
        <v>152</v>
      </c>
    </row>
    <row r="13" spans="1:19" x14ac:dyDescent="0.2">
      <c r="A13" s="12" t="s">
        <v>172</v>
      </c>
      <c r="B13" s="18">
        <v>7.3654203387322301</v>
      </c>
      <c r="C13" s="10" t="s">
        <v>152</v>
      </c>
      <c r="D13" s="18">
        <v>8.9567970718292997</v>
      </c>
      <c r="E13" s="10" t="s">
        <v>152</v>
      </c>
      <c r="F13" s="18">
        <v>30.858597020535399</v>
      </c>
      <c r="G13" s="10" t="s">
        <v>152</v>
      </c>
      <c r="H13" s="18">
        <v>18.532820985116398</v>
      </c>
      <c r="I13" s="10" t="s">
        <v>152</v>
      </c>
      <c r="J13" s="18">
        <v>11.4025860239586</v>
      </c>
      <c r="K13" s="10" t="s">
        <v>152</v>
      </c>
      <c r="L13" s="18">
        <v>31.964860119695999</v>
      </c>
      <c r="M13" s="10" t="s">
        <v>152</v>
      </c>
      <c r="N13" s="18">
        <v>22.649620674084801</v>
      </c>
      <c r="O13" s="10" t="s">
        <v>152</v>
      </c>
      <c r="P13" s="18">
        <v>40.554287747048001</v>
      </c>
      <c r="Q13" s="10" t="s">
        <v>152</v>
      </c>
      <c r="R13" s="18">
        <v>16.639887761521699</v>
      </c>
      <c r="S13" s="10" t="s">
        <v>152</v>
      </c>
    </row>
    <row r="14" spans="1:19" x14ac:dyDescent="0.2">
      <c r="A14" s="12" t="s">
        <v>173</v>
      </c>
      <c r="B14" s="18">
        <v>7.2653776029171899</v>
      </c>
      <c r="C14" s="10" t="s">
        <v>152</v>
      </c>
      <c r="D14" s="18">
        <v>9.3237099977759108</v>
      </c>
      <c r="E14" s="10" t="s">
        <v>152</v>
      </c>
      <c r="F14" s="18">
        <v>26.900055908767399</v>
      </c>
      <c r="G14" s="10" t="s">
        <v>152</v>
      </c>
      <c r="H14" s="18">
        <v>17.458310960782299</v>
      </c>
      <c r="I14" s="10" t="s">
        <v>152</v>
      </c>
      <c r="J14" s="18">
        <v>11.420319997777799</v>
      </c>
      <c r="K14" s="10" t="s">
        <v>152</v>
      </c>
      <c r="L14" s="18">
        <v>31.0387775361922</v>
      </c>
      <c r="M14" s="10" t="s">
        <v>152</v>
      </c>
      <c r="N14" s="18">
        <v>22.589001850450799</v>
      </c>
      <c r="O14" s="10" t="s">
        <v>152</v>
      </c>
      <c r="P14" s="18">
        <v>45.007486212354102</v>
      </c>
      <c r="Q14" s="10" t="s">
        <v>152</v>
      </c>
      <c r="R14" s="18">
        <v>16.940166449513502</v>
      </c>
      <c r="S14" s="10" t="s">
        <v>152</v>
      </c>
    </row>
    <row r="15" spans="1:19" x14ac:dyDescent="0.2">
      <c r="A15" s="12" t="s">
        <v>174</v>
      </c>
      <c r="B15" s="18">
        <v>7.2594633828287396</v>
      </c>
      <c r="C15" s="10" t="s">
        <v>152</v>
      </c>
      <c r="D15" s="18">
        <v>10.2878954825182</v>
      </c>
      <c r="E15" s="10" t="s">
        <v>152</v>
      </c>
      <c r="F15" s="18">
        <v>24.169324015541999</v>
      </c>
      <c r="G15" s="10" t="s">
        <v>168</v>
      </c>
      <c r="H15" s="18">
        <v>17.525359349449399</v>
      </c>
      <c r="I15" s="10" t="s">
        <v>152</v>
      </c>
      <c r="J15" s="18">
        <v>11.2852883524286</v>
      </c>
      <c r="K15" s="10" t="s">
        <v>152</v>
      </c>
      <c r="L15" s="18">
        <v>30.4857976577713</v>
      </c>
      <c r="M15" s="10" t="s">
        <v>152</v>
      </c>
      <c r="N15" s="18">
        <v>22.7724727229716</v>
      </c>
      <c r="O15" s="10" t="s">
        <v>152</v>
      </c>
      <c r="P15" s="18">
        <v>45.365703462496597</v>
      </c>
      <c r="Q15" s="10" t="s">
        <v>152</v>
      </c>
      <c r="R15" s="18">
        <v>17.739848972295501</v>
      </c>
      <c r="S15" s="10" t="s">
        <v>152</v>
      </c>
    </row>
    <row r="16" spans="1:19" x14ac:dyDescent="0.2">
      <c r="A16" s="12" t="s">
        <v>176</v>
      </c>
      <c r="B16" s="18">
        <v>7.7348565421462601</v>
      </c>
      <c r="C16" s="10" t="s">
        <v>152</v>
      </c>
      <c r="D16" s="18">
        <v>10.458180229453699</v>
      </c>
      <c r="E16" s="10" t="s">
        <v>152</v>
      </c>
      <c r="F16" s="18">
        <v>22.926333265394899</v>
      </c>
      <c r="G16" s="10" t="s">
        <v>152</v>
      </c>
      <c r="H16" s="18">
        <v>17.336321070514099</v>
      </c>
      <c r="I16" s="10" t="s">
        <v>152</v>
      </c>
      <c r="J16" s="18">
        <v>11.864058453700601</v>
      </c>
      <c r="K16" s="10" t="s">
        <v>152</v>
      </c>
      <c r="L16" s="18">
        <v>28.773282276927102</v>
      </c>
      <c r="M16" s="10" t="s">
        <v>152</v>
      </c>
      <c r="N16" s="18">
        <v>23.856118599364201</v>
      </c>
      <c r="O16" s="10" t="s">
        <v>152</v>
      </c>
      <c r="P16" s="18">
        <v>45.966332058905898</v>
      </c>
      <c r="Q16" s="10" t="s">
        <v>152</v>
      </c>
      <c r="R16" s="18">
        <v>18.188572299663601</v>
      </c>
      <c r="S16" s="10" t="s">
        <v>152</v>
      </c>
    </row>
    <row r="17" spans="1:19" x14ac:dyDescent="0.2">
      <c r="A17" s="12" t="s">
        <v>177</v>
      </c>
      <c r="B17" s="18">
        <v>8.1419082970510495</v>
      </c>
      <c r="C17" s="10" t="s">
        <v>152</v>
      </c>
      <c r="D17" s="18">
        <v>11.012733080653801</v>
      </c>
      <c r="E17" s="10" t="s">
        <v>152</v>
      </c>
      <c r="F17" s="18">
        <v>20.193077158054798</v>
      </c>
      <c r="G17" s="10" t="s">
        <v>152</v>
      </c>
      <c r="H17" s="18">
        <v>17.110982423097202</v>
      </c>
      <c r="I17" s="10" t="s">
        <v>152</v>
      </c>
      <c r="J17" s="18">
        <v>12.3029508288688</v>
      </c>
      <c r="K17" s="10" t="s">
        <v>152</v>
      </c>
      <c r="L17" s="18">
        <v>28.314385789211499</v>
      </c>
      <c r="M17" s="10" t="s">
        <v>152</v>
      </c>
      <c r="N17" s="18">
        <v>25.779745451137799</v>
      </c>
      <c r="O17" s="10" t="s">
        <v>152</v>
      </c>
      <c r="P17" s="18">
        <v>47.1926123878672</v>
      </c>
      <c r="Q17" s="10" t="s">
        <v>152</v>
      </c>
      <c r="R17" s="18">
        <v>19.0722631197544</v>
      </c>
      <c r="S17" s="10" t="s">
        <v>152</v>
      </c>
    </row>
    <row r="18" spans="1:19" x14ac:dyDescent="0.2">
      <c r="A18" s="12" t="s">
        <v>178</v>
      </c>
      <c r="B18" s="18">
        <v>7.8066687060263096</v>
      </c>
      <c r="C18" s="10" t="s">
        <v>152</v>
      </c>
      <c r="D18" s="18">
        <v>12.1155516095734</v>
      </c>
      <c r="E18" s="10" t="s">
        <v>152</v>
      </c>
      <c r="F18" s="18">
        <v>17.754217525998801</v>
      </c>
      <c r="G18" s="10" t="s">
        <v>152</v>
      </c>
      <c r="H18" s="18">
        <v>17.1228566697277</v>
      </c>
      <c r="I18" s="10" t="s">
        <v>152</v>
      </c>
      <c r="J18" s="18">
        <v>12.166408176667399</v>
      </c>
      <c r="K18" s="10" t="s">
        <v>152</v>
      </c>
      <c r="L18" s="18">
        <v>28.208989451154299</v>
      </c>
      <c r="M18" s="10" t="s">
        <v>152</v>
      </c>
      <c r="N18" s="18">
        <v>26.034343022384299</v>
      </c>
      <c r="O18" s="10" t="s">
        <v>152</v>
      </c>
      <c r="P18" s="18">
        <v>44.9951687737857</v>
      </c>
      <c r="Q18" s="10" t="s">
        <v>152</v>
      </c>
      <c r="R18" s="18">
        <v>19.019904872547201</v>
      </c>
      <c r="S18" s="10" t="s">
        <v>152</v>
      </c>
    </row>
    <row r="19" spans="1:19" x14ac:dyDescent="0.2">
      <c r="A19" s="12" t="s">
        <v>179</v>
      </c>
      <c r="B19" s="18">
        <v>7.4655131250429996</v>
      </c>
      <c r="C19" s="10" t="s">
        <v>152</v>
      </c>
      <c r="D19" s="18">
        <v>12.214749026787601</v>
      </c>
      <c r="E19" s="10" t="s">
        <v>152</v>
      </c>
      <c r="F19" s="18">
        <v>15.139643134128599</v>
      </c>
      <c r="G19" s="10" t="s">
        <v>152</v>
      </c>
      <c r="H19" s="18">
        <v>16.919487252189001</v>
      </c>
      <c r="I19" s="10" t="s">
        <v>152</v>
      </c>
      <c r="J19" s="18">
        <v>12.6543379623264</v>
      </c>
      <c r="K19" s="10" t="s">
        <v>152</v>
      </c>
      <c r="L19" s="18">
        <v>27.6302636511308</v>
      </c>
      <c r="M19" s="10" t="s">
        <v>152</v>
      </c>
      <c r="N19" s="18">
        <v>27.9750596422545</v>
      </c>
      <c r="O19" s="10" t="s">
        <v>152</v>
      </c>
      <c r="P19" s="18">
        <v>48.2879878813498</v>
      </c>
      <c r="Q19" s="10" t="s">
        <v>152</v>
      </c>
      <c r="R19" s="18">
        <v>19.860522063665901</v>
      </c>
      <c r="S19" s="10" t="s">
        <v>152</v>
      </c>
    </row>
    <row r="20" spans="1:19" x14ac:dyDescent="0.2">
      <c r="A20" s="12" t="s">
        <v>180</v>
      </c>
      <c r="B20" s="18">
        <v>7.0144180241723602</v>
      </c>
      <c r="C20" s="10" t="s">
        <v>152</v>
      </c>
      <c r="D20" s="18">
        <v>13.1339919122469</v>
      </c>
      <c r="E20" s="10" t="s">
        <v>152</v>
      </c>
      <c r="F20" s="18">
        <v>12.516078113154199</v>
      </c>
      <c r="G20" s="10" t="s">
        <v>152</v>
      </c>
      <c r="H20" s="18">
        <v>16.042403939645599</v>
      </c>
      <c r="I20" s="10" t="s">
        <v>152</v>
      </c>
      <c r="J20" s="18">
        <v>12.685542659030601</v>
      </c>
      <c r="K20" s="10" t="s">
        <v>152</v>
      </c>
      <c r="L20" s="18">
        <v>28.886911730273901</v>
      </c>
      <c r="M20" s="10" t="s">
        <v>152</v>
      </c>
      <c r="N20" s="18">
        <v>28.759527721569601</v>
      </c>
      <c r="O20" s="10" t="s">
        <v>152</v>
      </c>
      <c r="P20" s="18">
        <v>45.095071514370602</v>
      </c>
      <c r="Q20" s="10" t="s">
        <v>152</v>
      </c>
      <c r="R20" s="18">
        <v>19.808981949692601</v>
      </c>
      <c r="S20" s="10" t="s">
        <v>152</v>
      </c>
    </row>
    <row r="21" spans="1:19" x14ac:dyDescent="0.2">
      <c r="A21" s="12" t="s">
        <v>181</v>
      </c>
      <c r="B21" s="18">
        <v>7.4221502795371901</v>
      </c>
      <c r="C21" s="10" t="s">
        <v>152</v>
      </c>
      <c r="D21" s="18">
        <v>13.763663843180099</v>
      </c>
      <c r="E21" s="10" t="s">
        <v>152</v>
      </c>
      <c r="F21" s="18">
        <v>10.8897683976673</v>
      </c>
      <c r="G21" s="10" t="s">
        <v>152</v>
      </c>
      <c r="H21" s="18">
        <v>15.915876701075099</v>
      </c>
      <c r="I21" s="10" t="s">
        <v>152</v>
      </c>
      <c r="J21" s="18">
        <v>13.095181041475101</v>
      </c>
      <c r="K21" s="10" t="s">
        <v>152</v>
      </c>
      <c r="L21" s="18">
        <v>28.652795226142601</v>
      </c>
      <c r="M21" s="10" t="s">
        <v>152</v>
      </c>
      <c r="N21" s="18">
        <v>29.0945249575975</v>
      </c>
      <c r="O21" s="10" t="s">
        <v>152</v>
      </c>
      <c r="P21" s="18">
        <v>51.240720976564504</v>
      </c>
      <c r="Q21" s="10" t="s">
        <v>152</v>
      </c>
      <c r="R21" s="18">
        <v>20.622224298837899</v>
      </c>
      <c r="S21" s="10" t="s">
        <v>152</v>
      </c>
    </row>
    <row r="22" spans="1:19" x14ac:dyDescent="0.2">
      <c r="A22" s="12" t="s">
        <v>182</v>
      </c>
      <c r="B22" s="18">
        <v>7.3163314072207504</v>
      </c>
      <c r="C22" s="10" t="s">
        <v>152</v>
      </c>
      <c r="D22" s="18">
        <v>15.8262451519295</v>
      </c>
      <c r="E22" s="10" t="s">
        <v>152</v>
      </c>
      <c r="F22" s="18">
        <v>8.9175063839387398</v>
      </c>
      <c r="G22" s="10" t="s">
        <v>152</v>
      </c>
      <c r="H22" s="18">
        <v>18.4345689324599</v>
      </c>
      <c r="I22" s="10" t="s">
        <v>152</v>
      </c>
      <c r="J22" s="18">
        <v>13.347703431911601</v>
      </c>
      <c r="K22" s="10" t="s">
        <v>152</v>
      </c>
      <c r="L22" s="18">
        <v>28.872357385799301</v>
      </c>
      <c r="M22" s="10" t="s">
        <v>152</v>
      </c>
      <c r="N22" s="18">
        <v>32.403065797720302</v>
      </c>
      <c r="O22" s="10" t="s">
        <v>152</v>
      </c>
      <c r="P22" s="18">
        <v>52.911336386363203</v>
      </c>
      <c r="Q22" s="10" t="s">
        <v>152</v>
      </c>
      <c r="R22" s="18">
        <v>22.586884493241001</v>
      </c>
      <c r="S22" s="10" t="s">
        <v>152</v>
      </c>
    </row>
    <row r="23" spans="1:19" x14ac:dyDescent="0.2">
      <c r="A23" s="12" t="s">
        <v>184</v>
      </c>
      <c r="B23" s="18">
        <v>9.1899426919303995</v>
      </c>
      <c r="C23" s="10" t="s">
        <v>152</v>
      </c>
      <c r="D23" s="18">
        <v>15.9279620556759</v>
      </c>
      <c r="E23" s="10" t="s">
        <v>152</v>
      </c>
      <c r="F23" s="18">
        <v>7.02060323469924</v>
      </c>
      <c r="G23" s="10" t="s">
        <v>152</v>
      </c>
      <c r="H23" s="18">
        <v>18.191577953044401</v>
      </c>
      <c r="I23" s="10" t="s">
        <v>152</v>
      </c>
      <c r="J23" s="18">
        <v>15.3086402788167</v>
      </c>
      <c r="K23" s="10" t="s">
        <v>152</v>
      </c>
      <c r="L23" s="18">
        <v>27.509984922292499</v>
      </c>
      <c r="M23" s="10" t="s">
        <v>152</v>
      </c>
      <c r="N23" s="18">
        <v>31.960844921430098</v>
      </c>
      <c r="O23" s="10" t="s">
        <v>152</v>
      </c>
      <c r="P23" s="18">
        <v>49.12944663639</v>
      </c>
      <c r="Q23" s="10" t="s">
        <v>152</v>
      </c>
      <c r="R23" s="18">
        <v>21.8229000646805</v>
      </c>
      <c r="S23" s="10" t="s">
        <v>152</v>
      </c>
    </row>
    <row r="24" spans="1:19" x14ac:dyDescent="0.2">
      <c r="A24" s="12" t="s">
        <v>185</v>
      </c>
      <c r="B24" s="18">
        <v>14.148311065883201</v>
      </c>
      <c r="C24" s="10" t="s">
        <v>152</v>
      </c>
      <c r="D24" s="18">
        <v>16.1941161233303</v>
      </c>
      <c r="E24" s="10" t="s">
        <v>152</v>
      </c>
      <c r="F24" s="18">
        <v>5.2358129423261603</v>
      </c>
      <c r="G24" s="10" t="s">
        <v>152</v>
      </c>
      <c r="H24" s="18">
        <v>18.566274191909599</v>
      </c>
      <c r="I24" s="10" t="s">
        <v>152</v>
      </c>
      <c r="J24" s="18">
        <v>12.5831639901155</v>
      </c>
      <c r="K24" s="10" t="s">
        <v>152</v>
      </c>
      <c r="L24" s="18">
        <v>27.2920751297363</v>
      </c>
      <c r="M24" s="10" t="s">
        <v>152</v>
      </c>
      <c r="N24" s="18">
        <v>28.4247818656135</v>
      </c>
      <c r="O24" s="10" t="s">
        <v>152</v>
      </c>
      <c r="P24" s="18">
        <v>46.1299252807597</v>
      </c>
      <c r="Q24" s="10" t="s">
        <v>175</v>
      </c>
      <c r="R24" s="18">
        <v>20.2131787290784</v>
      </c>
      <c r="S24" s="10" t="s">
        <v>152</v>
      </c>
    </row>
    <row r="25" spans="1:19" x14ac:dyDescent="0.2">
      <c r="A25" s="12" t="s">
        <v>187</v>
      </c>
      <c r="B25" s="18">
        <v>10.2102460975489</v>
      </c>
      <c r="C25" s="10" t="s">
        <v>152</v>
      </c>
      <c r="D25" s="18">
        <v>16.010707972195299</v>
      </c>
      <c r="E25" s="10" t="s">
        <v>152</v>
      </c>
      <c r="F25" s="18">
        <v>4.2596238622728704</v>
      </c>
      <c r="G25" s="10" t="s">
        <v>152</v>
      </c>
      <c r="H25" s="18">
        <v>19.8661474843747</v>
      </c>
      <c r="I25" s="10" t="s">
        <v>152</v>
      </c>
      <c r="J25" s="18">
        <v>14.674405079044901</v>
      </c>
      <c r="K25" s="10" t="s">
        <v>152</v>
      </c>
      <c r="L25" s="18">
        <v>26.693246578065398</v>
      </c>
      <c r="M25" s="10" t="s">
        <v>152</v>
      </c>
      <c r="N25" s="18">
        <v>30.5059571170944</v>
      </c>
      <c r="O25" s="10" t="s">
        <v>152</v>
      </c>
      <c r="P25" s="18">
        <v>43.114450375361201</v>
      </c>
      <c r="Q25" s="10" t="s">
        <v>152</v>
      </c>
      <c r="R25" s="18">
        <v>20.359686072850501</v>
      </c>
      <c r="S25" s="10" t="s">
        <v>152</v>
      </c>
    </row>
    <row r="26" spans="1:19" x14ac:dyDescent="0.2">
      <c r="A26" s="12" t="s">
        <v>188</v>
      </c>
      <c r="B26" s="18">
        <v>10.139759340655001</v>
      </c>
      <c r="C26" s="10" t="s">
        <v>152</v>
      </c>
      <c r="D26" s="18">
        <v>14.095056214426799</v>
      </c>
      <c r="E26" s="10" t="s">
        <v>152</v>
      </c>
      <c r="F26" s="18">
        <v>3.8648141099906699</v>
      </c>
      <c r="G26" s="10" t="s">
        <v>152</v>
      </c>
      <c r="H26" s="18">
        <v>21.347034823044101</v>
      </c>
      <c r="I26" s="10" t="s">
        <v>152</v>
      </c>
      <c r="J26" s="18">
        <v>10.340533106814901</v>
      </c>
      <c r="K26" s="10" t="s">
        <v>152</v>
      </c>
      <c r="L26" s="18">
        <v>26.217901585309399</v>
      </c>
      <c r="M26" s="10" t="s">
        <v>152</v>
      </c>
      <c r="N26" s="18">
        <v>28.810939970839701</v>
      </c>
      <c r="O26" s="10" t="s">
        <v>152</v>
      </c>
      <c r="P26" s="18">
        <v>40.519340827293</v>
      </c>
      <c r="Q26" s="10" t="s">
        <v>152</v>
      </c>
      <c r="R26" s="18">
        <v>18.997005822106001</v>
      </c>
      <c r="S26" s="10" t="s">
        <v>152</v>
      </c>
    </row>
    <row r="27" spans="1:19" x14ac:dyDescent="0.2">
      <c r="A27" s="12" t="s">
        <v>189</v>
      </c>
      <c r="B27" s="18">
        <v>6.6121725145569004</v>
      </c>
      <c r="C27" s="10" t="s">
        <v>152</v>
      </c>
      <c r="D27" s="18">
        <v>10.9387854513681</v>
      </c>
      <c r="E27" s="10" t="s">
        <v>152</v>
      </c>
      <c r="F27" s="18">
        <v>27.367071987467298</v>
      </c>
      <c r="G27" s="10" t="s">
        <v>152</v>
      </c>
      <c r="H27" s="18">
        <v>14.906186584692801</v>
      </c>
      <c r="I27" s="10" t="s">
        <v>152</v>
      </c>
      <c r="J27" s="18">
        <v>10.888760775300399</v>
      </c>
      <c r="K27" s="10" t="s">
        <v>152</v>
      </c>
      <c r="L27" s="18">
        <v>23.766589839492401</v>
      </c>
      <c r="M27" s="10" t="s">
        <v>152</v>
      </c>
      <c r="N27" s="18">
        <v>26.818169330356699</v>
      </c>
      <c r="O27" s="10" t="s">
        <v>152</v>
      </c>
      <c r="P27" s="18">
        <v>28.3718692235174</v>
      </c>
      <c r="Q27" s="10" t="s">
        <v>152</v>
      </c>
      <c r="R27" s="18">
        <v>16.530553346018198</v>
      </c>
      <c r="S27" s="10" t="s">
        <v>152</v>
      </c>
    </row>
    <row r="28" spans="1:19" x14ac:dyDescent="0.2">
      <c r="A28" s="12" t="s">
        <v>190</v>
      </c>
      <c r="B28" s="18">
        <v>7.6134720258455397</v>
      </c>
      <c r="C28" s="10" t="s">
        <v>152</v>
      </c>
      <c r="D28" s="18">
        <v>6.8527232532601197</v>
      </c>
      <c r="E28" s="10" t="s">
        <v>152</v>
      </c>
      <c r="F28" s="18">
        <v>26.149893159771199</v>
      </c>
      <c r="G28" s="10" t="s">
        <v>152</v>
      </c>
      <c r="H28" s="18">
        <v>13.725685261913901</v>
      </c>
      <c r="I28" s="10" t="s">
        <v>152</v>
      </c>
      <c r="J28" s="18">
        <v>10.927888724211</v>
      </c>
      <c r="K28" s="10" t="s">
        <v>152</v>
      </c>
      <c r="L28" s="18">
        <v>21.479919275582098</v>
      </c>
      <c r="M28" s="10" t="s">
        <v>152</v>
      </c>
      <c r="N28" s="18">
        <v>11.610466443630401</v>
      </c>
      <c r="O28" s="10" t="s">
        <v>152</v>
      </c>
      <c r="P28" s="18">
        <v>27.321727028695399</v>
      </c>
      <c r="Q28" s="10" t="s">
        <v>152</v>
      </c>
      <c r="R28" s="18">
        <v>11.3633923321387</v>
      </c>
      <c r="S28" s="10" t="s">
        <v>152</v>
      </c>
    </row>
    <row r="29" spans="1:19" x14ac:dyDescent="0.2">
      <c r="A29" s="12" t="s">
        <v>191</v>
      </c>
      <c r="B29" s="18">
        <v>7.2171687338274104</v>
      </c>
      <c r="C29" s="10" t="s">
        <v>152</v>
      </c>
      <c r="D29" s="18">
        <v>5.9883462117378397</v>
      </c>
      <c r="E29" s="10" t="s">
        <v>210</v>
      </c>
      <c r="F29" s="18">
        <v>26.789141204657199</v>
      </c>
      <c r="G29" s="10" t="s">
        <v>152</v>
      </c>
      <c r="H29" s="18">
        <v>13.459629351161301</v>
      </c>
      <c r="I29" s="10" t="s">
        <v>152</v>
      </c>
      <c r="J29" s="18">
        <v>9.6299528230196998</v>
      </c>
      <c r="K29" s="10" t="s">
        <v>152</v>
      </c>
      <c r="L29" s="18">
        <v>20.5786499289351</v>
      </c>
      <c r="M29" s="10" t="s">
        <v>152</v>
      </c>
      <c r="N29" s="18">
        <v>10.233670952319599</v>
      </c>
      <c r="O29" s="10" t="s">
        <v>152</v>
      </c>
      <c r="P29" s="18">
        <v>23.586452592244001</v>
      </c>
      <c r="Q29" s="10" t="s">
        <v>152</v>
      </c>
      <c r="R29" s="18">
        <v>10.2726976009086</v>
      </c>
      <c r="S29" s="10" t="s">
        <v>152</v>
      </c>
    </row>
    <row r="30" spans="1:19" x14ac:dyDescent="0.2">
      <c r="A30" s="12" t="s">
        <v>192</v>
      </c>
      <c r="B30" s="18">
        <v>8.7192182910557303</v>
      </c>
      <c r="C30" s="10" t="s">
        <v>152</v>
      </c>
      <c r="D30" s="18">
        <v>7.2172684455483198</v>
      </c>
      <c r="E30" s="10" t="s">
        <v>186</v>
      </c>
      <c r="F30" s="18">
        <v>25.519684342812202</v>
      </c>
      <c r="G30" s="10" t="s">
        <v>152</v>
      </c>
      <c r="H30" s="18">
        <v>13.0121625688181</v>
      </c>
      <c r="I30" s="10" t="s">
        <v>152</v>
      </c>
      <c r="J30" s="18">
        <v>9.7838877353808407</v>
      </c>
      <c r="K30" s="10" t="s">
        <v>152</v>
      </c>
      <c r="L30" s="18">
        <v>21.473184291207499</v>
      </c>
      <c r="M30" s="10" t="s">
        <v>152</v>
      </c>
      <c r="N30" s="18">
        <v>13.2719667979565</v>
      </c>
      <c r="O30" s="10" t="s">
        <v>152</v>
      </c>
      <c r="P30" s="18">
        <v>25.202745980311299</v>
      </c>
      <c r="Q30" s="10" t="s">
        <v>152</v>
      </c>
      <c r="R30" s="18">
        <v>11.477643872964499</v>
      </c>
      <c r="S30" s="10" t="s">
        <v>152</v>
      </c>
    </row>
    <row r="31" spans="1:19" x14ac:dyDescent="0.2">
      <c r="A31" s="12" t="s">
        <v>193</v>
      </c>
      <c r="B31" s="18">
        <v>10.3659584755961</v>
      </c>
      <c r="C31" s="10" t="s">
        <v>152</v>
      </c>
      <c r="D31" s="18">
        <v>6.3772982396941398</v>
      </c>
      <c r="E31" s="10" t="s">
        <v>194</v>
      </c>
      <c r="F31" s="18">
        <v>29.643014563249402</v>
      </c>
      <c r="G31" s="10" t="s">
        <v>152</v>
      </c>
      <c r="H31" s="18">
        <v>11.317156269758</v>
      </c>
      <c r="I31" s="10" t="s">
        <v>152</v>
      </c>
      <c r="J31" s="18">
        <v>9.7785349657049601</v>
      </c>
      <c r="K31" s="10" t="s">
        <v>152</v>
      </c>
      <c r="L31" s="18">
        <v>21.732395857996799</v>
      </c>
      <c r="M31" s="10" t="s">
        <v>152</v>
      </c>
      <c r="N31" s="18">
        <v>12.866215143405</v>
      </c>
      <c r="O31" s="10" t="s">
        <v>152</v>
      </c>
      <c r="P31" s="18">
        <v>25.525702958308699</v>
      </c>
      <c r="Q31" s="10" t="s">
        <v>152</v>
      </c>
      <c r="R31" s="18">
        <v>10.784637777150801</v>
      </c>
      <c r="S31" s="10" t="s">
        <v>152</v>
      </c>
    </row>
    <row r="32" spans="1:19" x14ac:dyDescent="0.2">
      <c r="A32" s="15" t="s">
        <v>195</v>
      </c>
      <c r="B32" s="19">
        <v>11.200019186346999</v>
      </c>
      <c r="C32" s="14" t="s">
        <v>152</v>
      </c>
      <c r="D32" s="19">
        <v>5.2660601851909199</v>
      </c>
      <c r="E32" s="14" t="s">
        <v>152</v>
      </c>
      <c r="F32" s="19">
        <v>30.4443027851176</v>
      </c>
      <c r="G32" s="14" t="s">
        <v>152</v>
      </c>
      <c r="H32" s="19">
        <v>10.497042232878099</v>
      </c>
      <c r="I32" s="14" t="s">
        <v>152</v>
      </c>
      <c r="J32" s="19">
        <v>9.23566727799445</v>
      </c>
      <c r="K32" s="14" t="s">
        <v>152</v>
      </c>
      <c r="L32" s="19">
        <v>23.335822034655099</v>
      </c>
      <c r="M32" s="14" t="s">
        <v>152</v>
      </c>
      <c r="N32" s="19">
        <v>12.9733432956778</v>
      </c>
      <c r="O32" s="14" t="s">
        <v>152</v>
      </c>
      <c r="P32" s="19">
        <v>26.6348926610736</v>
      </c>
      <c r="Q32" s="14" t="s">
        <v>152</v>
      </c>
      <c r="R32" s="19">
        <v>10.213984152033699</v>
      </c>
      <c r="S32" s="14" t="s">
        <v>152</v>
      </c>
    </row>
    <row r="34" spans="1:2" x14ac:dyDescent="0.2">
      <c r="A34" s="16" t="s">
        <v>196</v>
      </c>
      <c r="B34" s="16" t="s">
        <v>211</v>
      </c>
    </row>
    <row r="36" spans="1:2" x14ac:dyDescent="0.2">
      <c r="B36" s="16" t="s">
        <v>212</v>
      </c>
    </row>
    <row r="37" spans="1:2" x14ac:dyDescent="0.2">
      <c r="B37" s="16" t="s">
        <v>213</v>
      </c>
    </row>
    <row r="38" spans="1:2" x14ac:dyDescent="0.2">
      <c r="B38" s="16" t="s">
        <v>214</v>
      </c>
    </row>
    <row r="39" spans="1:2" x14ac:dyDescent="0.2">
      <c r="B39" s="16" t="s">
        <v>215</v>
      </c>
    </row>
    <row r="40" spans="1:2" x14ac:dyDescent="0.2">
      <c r="B40" s="16" t="s">
        <v>216</v>
      </c>
    </row>
    <row r="44" spans="1:2" x14ac:dyDescent="0.2">
      <c r="A44" s="17" t="str">
        <f>HYPERLINK("#'CASINO 9'!A2", "&lt;&lt;&lt; Previous table")</f>
        <v>&lt;&lt;&lt; Previous table</v>
      </c>
    </row>
    <row r="45" spans="1:2" x14ac:dyDescent="0.2">
      <c r="A45" s="17" t="str">
        <f>HYPERLINK("#'CASINO 11'!A2",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S6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HYPERLINK("#'INDEX'!B123", "Link to index")</f>
        <v>Link to index</v>
      </c>
    </row>
    <row r="2" spans="1:19" ht="15.75" customHeight="1" x14ac:dyDescent="0.2">
      <c r="A2" s="27" t="s">
        <v>522</v>
      </c>
      <c r="B2" s="28"/>
      <c r="C2" s="28"/>
      <c r="D2" s="28"/>
      <c r="E2" s="28"/>
      <c r="F2" s="28"/>
      <c r="G2" s="28"/>
      <c r="H2" s="28"/>
      <c r="I2" s="28"/>
      <c r="J2" s="28"/>
      <c r="K2" s="28"/>
      <c r="L2" s="28"/>
      <c r="M2" s="28"/>
      <c r="N2" s="28"/>
      <c r="O2" s="28"/>
      <c r="P2" s="28"/>
      <c r="Q2" s="28"/>
      <c r="R2" s="28"/>
      <c r="S2" s="28"/>
    </row>
    <row r="3" spans="1:19" ht="15.75" customHeight="1" x14ac:dyDescent="0.2">
      <c r="A3" s="27" t="s">
        <v>134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21.985768917974902</v>
      </c>
      <c r="C7" s="10" t="s">
        <v>169</v>
      </c>
      <c r="D7" s="18">
        <v>40.138195252103699</v>
      </c>
      <c r="E7" s="10" t="s">
        <v>152</v>
      </c>
      <c r="F7" s="18">
        <v>55.306094905287999</v>
      </c>
      <c r="G7" s="10" t="s">
        <v>152</v>
      </c>
      <c r="H7" s="18">
        <v>19.544579679959799</v>
      </c>
      <c r="I7" s="10" t="s">
        <v>169</v>
      </c>
      <c r="J7" s="18">
        <v>21.1076214019504</v>
      </c>
      <c r="K7" s="10" t="s">
        <v>169</v>
      </c>
      <c r="L7" s="18">
        <v>17.967217268513799</v>
      </c>
      <c r="M7" s="10" t="s">
        <v>152</v>
      </c>
      <c r="N7" s="18">
        <v>39.019725294605998</v>
      </c>
      <c r="O7" s="10" t="s">
        <v>152</v>
      </c>
      <c r="P7" s="18">
        <v>29.528274944599701</v>
      </c>
      <c r="Q7" s="10" t="s">
        <v>152</v>
      </c>
      <c r="R7" s="18">
        <v>32.844501017842099</v>
      </c>
      <c r="S7" s="10" t="s">
        <v>169</v>
      </c>
    </row>
    <row r="8" spans="1:19" x14ac:dyDescent="0.2">
      <c r="A8" s="12" t="s">
        <v>164</v>
      </c>
      <c r="B8" s="18">
        <v>11.7052140838539</v>
      </c>
      <c r="C8" s="10" t="s">
        <v>169</v>
      </c>
      <c r="D8" s="18">
        <v>28.2448034236869</v>
      </c>
      <c r="E8" s="10" t="s">
        <v>152</v>
      </c>
      <c r="F8" s="18">
        <v>53.604979705405697</v>
      </c>
      <c r="G8" s="10" t="s">
        <v>152</v>
      </c>
      <c r="H8" s="18">
        <v>10.1836748735403</v>
      </c>
      <c r="I8" s="10" t="s">
        <v>169</v>
      </c>
      <c r="J8" s="18">
        <v>13.8269108845746</v>
      </c>
      <c r="K8" s="10" t="s">
        <v>169</v>
      </c>
      <c r="L8" s="18">
        <v>2.0138776644463499</v>
      </c>
      <c r="M8" s="10" t="s">
        <v>169</v>
      </c>
      <c r="N8" s="18">
        <v>26.253012200831702</v>
      </c>
      <c r="O8" s="10" t="s">
        <v>152</v>
      </c>
      <c r="P8" s="18">
        <v>30.158295148489898</v>
      </c>
      <c r="Q8" s="10" t="s">
        <v>152</v>
      </c>
      <c r="R8" s="18">
        <v>22.811834129536699</v>
      </c>
      <c r="S8" s="10" t="s">
        <v>169</v>
      </c>
    </row>
    <row r="9" spans="1:19" x14ac:dyDescent="0.2">
      <c r="A9" s="12" t="s">
        <v>165</v>
      </c>
      <c r="B9" s="18">
        <v>11.064569342555901</v>
      </c>
      <c r="C9" s="10" t="s">
        <v>169</v>
      </c>
      <c r="D9" s="18">
        <v>28.7298950678456</v>
      </c>
      <c r="E9" s="10" t="s">
        <v>169</v>
      </c>
      <c r="F9" s="18">
        <v>52.9970915797687</v>
      </c>
      <c r="G9" s="10" t="s">
        <v>152</v>
      </c>
      <c r="H9" s="18">
        <v>10.145814972081</v>
      </c>
      <c r="I9" s="10" t="s">
        <v>169</v>
      </c>
      <c r="J9" s="18">
        <v>0.26811297761948499</v>
      </c>
      <c r="K9" s="10" t="s">
        <v>169</v>
      </c>
      <c r="L9" s="18">
        <v>3.10465218017143E-2</v>
      </c>
      <c r="M9" s="10" t="s">
        <v>169</v>
      </c>
      <c r="N9" s="18">
        <v>27.289637176205101</v>
      </c>
      <c r="O9" s="10" t="s">
        <v>169</v>
      </c>
      <c r="P9" s="18">
        <v>31.140183609771</v>
      </c>
      <c r="Q9" s="10" t="s">
        <v>152</v>
      </c>
      <c r="R9" s="18">
        <v>22.174144876466599</v>
      </c>
      <c r="S9" s="10" t="s">
        <v>169</v>
      </c>
    </row>
    <row r="10" spans="1:19" x14ac:dyDescent="0.2">
      <c r="A10" s="12" t="s">
        <v>166</v>
      </c>
      <c r="B10" s="18">
        <v>12.4478387369129</v>
      </c>
      <c r="C10" s="10" t="s">
        <v>169</v>
      </c>
      <c r="D10" s="18">
        <v>29.1156719016967</v>
      </c>
      <c r="E10" s="10" t="s">
        <v>152</v>
      </c>
      <c r="F10" s="18">
        <v>63.8977861683247</v>
      </c>
      <c r="G10" s="10" t="s">
        <v>152</v>
      </c>
      <c r="H10" s="18">
        <v>10.4327462788443</v>
      </c>
      <c r="I10" s="10" t="s">
        <v>169</v>
      </c>
      <c r="J10" s="18">
        <v>6.2477975806181902</v>
      </c>
      <c r="K10" s="10" t="s">
        <v>169</v>
      </c>
      <c r="L10" s="18">
        <v>8.3822062525670496E-2</v>
      </c>
      <c r="M10" s="10" t="s">
        <v>169</v>
      </c>
      <c r="N10" s="18">
        <v>28.0488448541164</v>
      </c>
      <c r="O10" s="10" t="s">
        <v>169</v>
      </c>
      <c r="P10" s="18">
        <v>33.238259453340099</v>
      </c>
      <c r="Q10" s="10" t="s">
        <v>152</v>
      </c>
      <c r="R10" s="18">
        <v>23.323372575129</v>
      </c>
      <c r="S10" s="10" t="s">
        <v>169</v>
      </c>
    </row>
    <row r="11" spans="1:19" x14ac:dyDescent="0.2">
      <c r="A11" s="12" t="s">
        <v>170</v>
      </c>
      <c r="B11" s="18">
        <v>24.800811357403301</v>
      </c>
      <c r="C11" s="10" t="s">
        <v>169</v>
      </c>
      <c r="D11" s="18">
        <v>30.007164531731402</v>
      </c>
      <c r="E11" s="10" t="s">
        <v>152</v>
      </c>
      <c r="F11" s="18">
        <v>66.751188589540405</v>
      </c>
      <c r="G11" s="10" t="s">
        <v>152</v>
      </c>
      <c r="H11" s="18">
        <v>11.0158474490492</v>
      </c>
      <c r="I11" s="10" t="s">
        <v>169</v>
      </c>
      <c r="J11" s="18">
        <v>6.3612761141476799</v>
      </c>
      <c r="K11" s="10" t="s">
        <v>169</v>
      </c>
      <c r="L11" s="18">
        <v>8.8158277166868498E-2</v>
      </c>
      <c r="M11" s="10" t="s">
        <v>169</v>
      </c>
      <c r="N11" s="18">
        <v>28.979445578460499</v>
      </c>
      <c r="O11" s="10" t="s">
        <v>169</v>
      </c>
      <c r="P11" s="18">
        <v>35.0797386610502</v>
      </c>
      <c r="Q11" s="10" t="s">
        <v>152</v>
      </c>
      <c r="R11" s="18">
        <v>24.350038652701599</v>
      </c>
      <c r="S11" s="10" t="s">
        <v>169</v>
      </c>
    </row>
    <row r="12" spans="1:19" x14ac:dyDescent="0.2">
      <c r="A12" s="12" t="s">
        <v>171</v>
      </c>
      <c r="B12" s="18">
        <v>31.261992269560501</v>
      </c>
      <c r="C12" s="10" t="s">
        <v>169</v>
      </c>
      <c r="D12" s="18">
        <v>31.0128533450116</v>
      </c>
      <c r="E12" s="10" t="s">
        <v>152</v>
      </c>
      <c r="F12" s="18">
        <v>78.2847222222222</v>
      </c>
      <c r="G12" s="10" t="s">
        <v>152</v>
      </c>
      <c r="H12" s="18">
        <v>11.359537106414001</v>
      </c>
      <c r="I12" s="10" t="s">
        <v>169</v>
      </c>
      <c r="J12" s="18">
        <v>6.7159517964307698</v>
      </c>
      <c r="K12" s="10" t="s">
        <v>169</v>
      </c>
      <c r="L12" s="18">
        <v>8.1685554182028094E-2</v>
      </c>
      <c r="M12" s="10" t="s">
        <v>169</v>
      </c>
      <c r="N12" s="18">
        <v>30.2968591228151</v>
      </c>
      <c r="O12" s="10" t="s">
        <v>169</v>
      </c>
      <c r="P12" s="18">
        <v>35.149653064697503</v>
      </c>
      <c r="Q12" s="10" t="s">
        <v>152</v>
      </c>
      <c r="R12" s="18">
        <v>25.302036303377601</v>
      </c>
      <c r="S12" s="10" t="s">
        <v>169</v>
      </c>
    </row>
    <row r="13" spans="1:19" x14ac:dyDescent="0.2">
      <c r="A13" s="12" t="s">
        <v>172</v>
      </c>
      <c r="B13" s="18">
        <v>25.9669348642567</v>
      </c>
      <c r="C13" s="10" t="s">
        <v>169</v>
      </c>
      <c r="D13" s="18">
        <v>29.402650427550299</v>
      </c>
      <c r="E13" s="10" t="s">
        <v>152</v>
      </c>
      <c r="F13" s="18">
        <v>83.7389303728107</v>
      </c>
      <c r="G13" s="10" t="s">
        <v>152</v>
      </c>
      <c r="H13" s="18">
        <v>11.6303946410129</v>
      </c>
      <c r="I13" s="10" t="s">
        <v>169</v>
      </c>
      <c r="J13" s="18">
        <v>5.73026013330316</v>
      </c>
      <c r="K13" s="10" t="s">
        <v>169</v>
      </c>
      <c r="L13" s="18">
        <v>7.8248950384769006E-2</v>
      </c>
      <c r="M13" s="10" t="s">
        <v>169</v>
      </c>
      <c r="N13" s="18">
        <v>30.217169155616102</v>
      </c>
      <c r="O13" s="10" t="s">
        <v>169</v>
      </c>
      <c r="P13" s="18">
        <v>37.405824859019603</v>
      </c>
      <c r="Q13" s="10" t="s">
        <v>152</v>
      </c>
      <c r="R13" s="18">
        <v>24.895191969163701</v>
      </c>
      <c r="S13" s="10" t="s">
        <v>169</v>
      </c>
    </row>
    <row r="14" spans="1:19" x14ac:dyDescent="0.2">
      <c r="A14" s="12" t="s">
        <v>173</v>
      </c>
      <c r="B14" s="18">
        <v>27.9608502209297</v>
      </c>
      <c r="C14" s="10" t="s">
        <v>169</v>
      </c>
      <c r="D14" s="18">
        <v>29.7546944383312</v>
      </c>
      <c r="E14" s="10" t="s">
        <v>152</v>
      </c>
      <c r="F14" s="18">
        <v>109.740125914944</v>
      </c>
      <c r="G14" s="10" t="s">
        <v>152</v>
      </c>
      <c r="H14" s="18">
        <v>12.1408910565856</v>
      </c>
      <c r="I14" s="10" t="s">
        <v>169</v>
      </c>
      <c r="J14" s="18">
        <v>6.1748246190867002</v>
      </c>
      <c r="K14" s="10" t="s">
        <v>169</v>
      </c>
      <c r="L14" s="18">
        <v>7.2160484918458695E-2</v>
      </c>
      <c r="M14" s="10" t="s">
        <v>169</v>
      </c>
      <c r="N14" s="18">
        <v>31.128466957241699</v>
      </c>
      <c r="O14" s="10" t="s">
        <v>169</v>
      </c>
      <c r="P14" s="18">
        <v>39.041930815690897</v>
      </c>
      <c r="Q14" s="10" t="s">
        <v>152</v>
      </c>
      <c r="R14" s="18">
        <v>25.8159525545082</v>
      </c>
      <c r="S14" s="10" t="s">
        <v>169</v>
      </c>
    </row>
    <row r="15" spans="1:19" x14ac:dyDescent="0.2">
      <c r="A15" s="12" t="s">
        <v>174</v>
      </c>
      <c r="B15" s="18">
        <v>33.746699526378499</v>
      </c>
      <c r="C15" s="10" t="s">
        <v>169</v>
      </c>
      <c r="D15" s="18">
        <v>28.0537900865803</v>
      </c>
      <c r="E15" s="10" t="s">
        <v>152</v>
      </c>
      <c r="F15" s="18">
        <v>129.76919565182399</v>
      </c>
      <c r="G15" s="10" t="s">
        <v>152</v>
      </c>
      <c r="H15" s="18">
        <v>11.8753114712207</v>
      </c>
      <c r="I15" s="10" t="s">
        <v>169</v>
      </c>
      <c r="J15" s="18">
        <v>5.7917191499735896</v>
      </c>
      <c r="K15" s="10" t="s">
        <v>169</v>
      </c>
      <c r="L15" s="18">
        <v>14.973835401368801</v>
      </c>
      <c r="M15" s="10" t="s">
        <v>169</v>
      </c>
      <c r="N15" s="18">
        <v>30.900349748177799</v>
      </c>
      <c r="O15" s="10" t="s">
        <v>169</v>
      </c>
      <c r="P15" s="18">
        <v>18.819519609423601</v>
      </c>
      <c r="Q15" s="10" t="s">
        <v>152</v>
      </c>
      <c r="R15" s="18">
        <v>23.734639820892198</v>
      </c>
      <c r="S15" s="10" t="s">
        <v>169</v>
      </c>
    </row>
    <row r="16" spans="1:19" x14ac:dyDescent="0.2">
      <c r="A16" s="12" t="s">
        <v>176</v>
      </c>
      <c r="B16" s="18">
        <v>21.767430262448599</v>
      </c>
      <c r="C16" s="10" t="s">
        <v>169</v>
      </c>
      <c r="D16" s="18">
        <v>29.759319544854201</v>
      </c>
      <c r="E16" s="10" t="s">
        <v>152</v>
      </c>
      <c r="F16" s="18">
        <v>135.68679627706899</v>
      </c>
      <c r="G16" s="10" t="s">
        <v>152</v>
      </c>
      <c r="H16" s="18">
        <v>12.4497751050262</v>
      </c>
      <c r="I16" s="10" t="s">
        <v>169</v>
      </c>
      <c r="J16" s="18">
        <v>6.2967004616565498</v>
      </c>
      <c r="K16" s="10" t="s">
        <v>169</v>
      </c>
      <c r="L16" s="18">
        <v>20.6656231850843</v>
      </c>
      <c r="M16" s="10" t="s">
        <v>169</v>
      </c>
      <c r="N16" s="18">
        <v>31.550445671323899</v>
      </c>
      <c r="O16" s="10" t="s">
        <v>169</v>
      </c>
      <c r="P16" s="18">
        <v>19.197446300985199</v>
      </c>
      <c r="Q16" s="10" t="s">
        <v>152</v>
      </c>
      <c r="R16" s="18">
        <v>24.641071895241701</v>
      </c>
      <c r="S16" s="10" t="s">
        <v>169</v>
      </c>
    </row>
    <row r="17" spans="1:19" x14ac:dyDescent="0.2">
      <c r="A17" s="12" t="s">
        <v>177</v>
      </c>
      <c r="B17" s="18">
        <v>31.855828963725799</v>
      </c>
      <c r="C17" s="10" t="s">
        <v>169</v>
      </c>
      <c r="D17" s="18">
        <v>30.524406160605501</v>
      </c>
      <c r="E17" s="10" t="s">
        <v>152</v>
      </c>
      <c r="F17" s="18">
        <v>97.121092392010794</v>
      </c>
      <c r="G17" s="10" t="s">
        <v>152</v>
      </c>
      <c r="H17" s="18">
        <v>12.047075483467401</v>
      </c>
      <c r="I17" s="10" t="s">
        <v>169</v>
      </c>
      <c r="J17" s="18">
        <v>5.6036946152317997</v>
      </c>
      <c r="K17" s="10" t="s">
        <v>169</v>
      </c>
      <c r="L17" s="18">
        <v>17.266701016753998</v>
      </c>
      <c r="M17" s="10" t="s">
        <v>169</v>
      </c>
      <c r="N17" s="18">
        <v>31.789286015964699</v>
      </c>
      <c r="O17" s="10" t="s">
        <v>169</v>
      </c>
      <c r="P17" s="18">
        <v>18.253427382389699</v>
      </c>
      <c r="Q17" s="10" t="s">
        <v>152</v>
      </c>
      <c r="R17" s="18">
        <v>24.430977821689101</v>
      </c>
      <c r="S17" s="10" t="s">
        <v>169</v>
      </c>
    </row>
    <row r="18" spans="1:19" x14ac:dyDescent="0.2">
      <c r="A18" s="12" t="s">
        <v>178</v>
      </c>
      <c r="B18" s="18">
        <v>5.6232164025113098</v>
      </c>
      <c r="C18" s="10" t="s">
        <v>169</v>
      </c>
      <c r="D18" s="18">
        <v>29.371998560003401</v>
      </c>
      <c r="E18" s="10" t="s">
        <v>152</v>
      </c>
      <c r="F18" s="18">
        <v>54.6910671673322</v>
      </c>
      <c r="G18" s="10" t="s">
        <v>152</v>
      </c>
      <c r="H18" s="18">
        <v>11.8621247360991</v>
      </c>
      <c r="I18" s="10" t="s">
        <v>169</v>
      </c>
      <c r="J18" s="18">
        <v>1.5540276452927999</v>
      </c>
      <c r="K18" s="10" t="s">
        <v>169</v>
      </c>
      <c r="L18" s="18">
        <v>6.2383729875652199</v>
      </c>
      <c r="M18" s="10" t="s">
        <v>169</v>
      </c>
      <c r="N18" s="18">
        <v>30.734154851033399</v>
      </c>
      <c r="O18" s="10" t="s">
        <v>169</v>
      </c>
      <c r="P18" s="18">
        <v>19.074327662522101</v>
      </c>
      <c r="Q18" s="10" t="s">
        <v>152</v>
      </c>
      <c r="R18" s="18">
        <v>22.4231937829393</v>
      </c>
      <c r="S18" s="10" t="s">
        <v>169</v>
      </c>
    </row>
    <row r="19" spans="1:19" x14ac:dyDescent="0.2">
      <c r="A19" s="12" t="s">
        <v>179</v>
      </c>
      <c r="B19" s="18">
        <v>4.6395572988765696</v>
      </c>
      <c r="C19" s="10" t="s">
        <v>169</v>
      </c>
      <c r="D19" s="18">
        <v>28.5606268596779</v>
      </c>
      <c r="E19" s="10" t="s">
        <v>152</v>
      </c>
      <c r="F19" s="18">
        <v>54.936790639804201</v>
      </c>
      <c r="G19" s="10" t="s">
        <v>152</v>
      </c>
      <c r="H19" s="18">
        <v>11.929055713293501</v>
      </c>
      <c r="I19" s="10" t="s">
        <v>169</v>
      </c>
      <c r="J19" s="18">
        <v>1.0041802190411599</v>
      </c>
      <c r="K19" s="10" t="s">
        <v>169</v>
      </c>
      <c r="L19" s="18">
        <v>5.6109347514002099</v>
      </c>
      <c r="M19" s="10" t="s">
        <v>169</v>
      </c>
      <c r="N19" s="18">
        <v>30.0750120888293</v>
      </c>
      <c r="O19" s="10" t="s">
        <v>169</v>
      </c>
      <c r="P19" s="18">
        <v>19.811360536759199</v>
      </c>
      <c r="Q19" s="10" t="s">
        <v>152</v>
      </c>
      <c r="R19" s="18">
        <v>22.014352148115499</v>
      </c>
      <c r="S19" s="10" t="s">
        <v>169</v>
      </c>
    </row>
    <row r="20" spans="1:19" x14ac:dyDescent="0.2">
      <c r="A20" s="12" t="s">
        <v>180</v>
      </c>
      <c r="B20" s="18">
        <v>13.4306057263894</v>
      </c>
      <c r="C20" s="10" t="s">
        <v>169</v>
      </c>
      <c r="D20" s="18">
        <v>27.659666250605198</v>
      </c>
      <c r="E20" s="10" t="s">
        <v>152</v>
      </c>
      <c r="F20" s="18">
        <v>36.7171049756369</v>
      </c>
      <c r="G20" s="10" t="s">
        <v>152</v>
      </c>
      <c r="H20" s="18">
        <v>11.6789260467069</v>
      </c>
      <c r="I20" s="10" t="s">
        <v>169</v>
      </c>
      <c r="J20" s="18">
        <v>0.68096176284932797</v>
      </c>
      <c r="K20" s="10" t="s">
        <v>169</v>
      </c>
      <c r="L20" s="18">
        <v>6.3890235197701797</v>
      </c>
      <c r="M20" s="10" t="s">
        <v>169</v>
      </c>
      <c r="N20" s="18">
        <v>14.0512010293993</v>
      </c>
      <c r="O20" s="10" t="s">
        <v>169</v>
      </c>
      <c r="P20" s="18">
        <v>21.367098886470501</v>
      </c>
      <c r="Q20" s="10" t="s">
        <v>152</v>
      </c>
      <c r="R20" s="18">
        <v>17.785790495131799</v>
      </c>
      <c r="S20" s="10" t="s">
        <v>169</v>
      </c>
    </row>
    <row r="21" spans="1:19" x14ac:dyDescent="0.2">
      <c r="A21" s="12" t="s">
        <v>181</v>
      </c>
      <c r="B21" s="18">
        <v>13.8562143626141</v>
      </c>
      <c r="C21" s="10" t="s">
        <v>169</v>
      </c>
      <c r="D21" s="18">
        <v>26.757793805664601</v>
      </c>
      <c r="E21" s="10" t="s">
        <v>152</v>
      </c>
      <c r="F21" s="18">
        <v>37.470673177246397</v>
      </c>
      <c r="G21" s="10" t="s">
        <v>152</v>
      </c>
      <c r="H21" s="18">
        <v>11.1831662328908</v>
      </c>
      <c r="I21" s="10" t="s">
        <v>169</v>
      </c>
      <c r="J21" s="18">
        <v>0.452340749726379</v>
      </c>
      <c r="K21" s="10" t="s">
        <v>169</v>
      </c>
      <c r="L21" s="18">
        <v>6.6675771441745297</v>
      </c>
      <c r="M21" s="10" t="s">
        <v>169</v>
      </c>
      <c r="N21" s="18">
        <v>11.4369536716253</v>
      </c>
      <c r="O21" s="10" t="s">
        <v>169</v>
      </c>
      <c r="P21" s="18">
        <v>22.158336973132599</v>
      </c>
      <c r="Q21" s="10" t="s">
        <v>152</v>
      </c>
      <c r="R21" s="18">
        <v>16.829762503756001</v>
      </c>
      <c r="S21" s="10" t="s">
        <v>169</v>
      </c>
    </row>
    <row r="22" spans="1:19" x14ac:dyDescent="0.2">
      <c r="A22" s="12" t="s">
        <v>182</v>
      </c>
      <c r="B22" s="18">
        <v>1.30921754613355E-2</v>
      </c>
      <c r="C22" s="10" t="s">
        <v>169</v>
      </c>
      <c r="D22" s="18">
        <v>27.248887245193199</v>
      </c>
      <c r="E22" s="10" t="s">
        <v>152</v>
      </c>
      <c r="F22" s="18">
        <v>55.148650324842698</v>
      </c>
      <c r="G22" s="10" t="s">
        <v>152</v>
      </c>
      <c r="H22" s="18">
        <v>3.3106024593558798</v>
      </c>
      <c r="I22" s="10" t="s">
        <v>169</v>
      </c>
      <c r="J22" s="18">
        <v>0.42343915933812798</v>
      </c>
      <c r="K22" s="10" t="s">
        <v>169</v>
      </c>
      <c r="L22" s="18">
        <v>7.1273722191212796</v>
      </c>
      <c r="M22" s="10" t="s">
        <v>169</v>
      </c>
      <c r="N22" s="18">
        <v>11.322785148905</v>
      </c>
      <c r="O22" s="10" t="s">
        <v>169</v>
      </c>
      <c r="P22" s="18">
        <v>21.702064640090001</v>
      </c>
      <c r="Q22" s="10" t="s">
        <v>152</v>
      </c>
      <c r="R22" s="18">
        <v>15.2999166862758</v>
      </c>
      <c r="S22" s="10" t="s">
        <v>169</v>
      </c>
    </row>
    <row r="23" spans="1:19" x14ac:dyDescent="0.2">
      <c r="A23" s="12" t="s">
        <v>184</v>
      </c>
      <c r="B23" s="18">
        <v>0</v>
      </c>
      <c r="C23" s="10" t="s">
        <v>167</v>
      </c>
      <c r="D23" s="18">
        <v>22.167093308735101</v>
      </c>
      <c r="E23" s="10" t="s">
        <v>152</v>
      </c>
      <c r="F23" s="18">
        <v>39.052913659120101</v>
      </c>
      <c r="G23" s="10" t="s">
        <v>152</v>
      </c>
      <c r="H23" s="18">
        <v>2.9800791789047598</v>
      </c>
      <c r="I23" s="10" t="s">
        <v>169</v>
      </c>
      <c r="J23" s="18">
        <v>0.32775931441690298</v>
      </c>
      <c r="K23" s="10" t="s">
        <v>169</v>
      </c>
      <c r="L23" s="18">
        <v>7.2942403267534299</v>
      </c>
      <c r="M23" s="10" t="s">
        <v>169</v>
      </c>
      <c r="N23" s="18">
        <v>10.4822296109439</v>
      </c>
      <c r="O23" s="10" t="s">
        <v>169</v>
      </c>
      <c r="P23" s="18">
        <v>21.359597916591799</v>
      </c>
      <c r="Q23" s="10" t="s">
        <v>152</v>
      </c>
      <c r="R23" s="18">
        <v>13.189446100341099</v>
      </c>
      <c r="S23" s="10" t="s">
        <v>169</v>
      </c>
    </row>
    <row r="24" spans="1:19" x14ac:dyDescent="0.2">
      <c r="A24" s="12" t="s">
        <v>185</v>
      </c>
      <c r="B24" s="18">
        <v>0</v>
      </c>
      <c r="C24" s="10" t="s">
        <v>167</v>
      </c>
      <c r="D24" s="18">
        <v>17.6123044803604</v>
      </c>
      <c r="E24" s="10" t="s">
        <v>152</v>
      </c>
      <c r="F24" s="18">
        <v>37.848869337500098</v>
      </c>
      <c r="G24" s="10" t="s">
        <v>152</v>
      </c>
      <c r="H24" s="18">
        <v>2.72697782219374</v>
      </c>
      <c r="I24" s="10" t="s">
        <v>169</v>
      </c>
      <c r="J24" s="18">
        <v>0.37797065928934898</v>
      </c>
      <c r="K24" s="10" t="s">
        <v>169</v>
      </c>
      <c r="L24" s="18">
        <v>1.78584509002476</v>
      </c>
      <c r="M24" s="10" t="s">
        <v>169</v>
      </c>
      <c r="N24" s="18">
        <v>10.1082465002733</v>
      </c>
      <c r="O24" s="10" t="s">
        <v>169</v>
      </c>
      <c r="P24" s="18">
        <v>20.3948214755046</v>
      </c>
      <c r="Q24" s="10" t="s">
        <v>152</v>
      </c>
      <c r="R24" s="18">
        <v>11.347513900901999</v>
      </c>
      <c r="S24" s="10" t="s">
        <v>169</v>
      </c>
    </row>
    <row r="25" spans="1:19" x14ac:dyDescent="0.2">
      <c r="A25" s="12" t="s">
        <v>187</v>
      </c>
      <c r="B25" s="18">
        <v>0</v>
      </c>
      <c r="C25" s="10" t="s">
        <v>167</v>
      </c>
      <c r="D25" s="18">
        <v>17.7356965983351</v>
      </c>
      <c r="E25" s="10" t="s">
        <v>152</v>
      </c>
      <c r="F25" s="18">
        <v>43.867502238137902</v>
      </c>
      <c r="G25" s="10" t="s">
        <v>493</v>
      </c>
      <c r="H25" s="18">
        <v>2.5587576251610402</v>
      </c>
      <c r="I25" s="10" t="s">
        <v>169</v>
      </c>
      <c r="J25" s="18">
        <v>23.646095913176801</v>
      </c>
      <c r="K25" s="10" t="s">
        <v>168</v>
      </c>
      <c r="L25" s="18">
        <v>0</v>
      </c>
      <c r="M25" s="10" t="s">
        <v>167</v>
      </c>
      <c r="N25" s="18">
        <v>9.9122030538971693</v>
      </c>
      <c r="O25" s="10" t="s">
        <v>169</v>
      </c>
      <c r="P25" s="18">
        <v>20.729241233667299</v>
      </c>
      <c r="Q25" s="10" t="s">
        <v>152</v>
      </c>
      <c r="R25" s="18">
        <v>13.000145265957601</v>
      </c>
      <c r="S25" s="10" t="s">
        <v>429</v>
      </c>
    </row>
    <row r="26" spans="1:19" x14ac:dyDescent="0.2">
      <c r="A26" s="12" t="s">
        <v>188</v>
      </c>
      <c r="B26" s="18">
        <v>0</v>
      </c>
      <c r="C26" s="10" t="s">
        <v>167</v>
      </c>
      <c r="D26" s="18">
        <v>14.972075255622</v>
      </c>
      <c r="E26" s="10" t="s">
        <v>152</v>
      </c>
      <c r="F26" s="18">
        <v>41.565813895431504</v>
      </c>
      <c r="G26" s="10" t="s">
        <v>152</v>
      </c>
      <c r="H26" s="18">
        <v>0</v>
      </c>
      <c r="I26" s="10" t="s">
        <v>494</v>
      </c>
      <c r="J26" s="18">
        <v>25.3579636422301</v>
      </c>
      <c r="K26" s="10" t="s">
        <v>152</v>
      </c>
      <c r="L26" s="18">
        <v>0</v>
      </c>
      <c r="M26" s="10" t="s">
        <v>167</v>
      </c>
      <c r="N26" s="18">
        <v>10.8232739592803</v>
      </c>
      <c r="O26" s="10" t="s">
        <v>495</v>
      </c>
      <c r="P26" s="18">
        <v>20.620032864315299</v>
      </c>
      <c r="Q26" s="10" t="s">
        <v>210</v>
      </c>
      <c r="R26" s="18">
        <v>11.9127196081772</v>
      </c>
      <c r="S26" s="10" t="s">
        <v>169</v>
      </c>
    </row>
    <row r="27" spans="1:19" x14ac:dyDescent="0.2">
      <c r="A27" s="12" t="s">
        <v>189</v>
      </c>
      <c r="B27" s="18">
        <v>33.399006899359499</v>
      </c>
      <c r="C27" s="10" t="s">
        <v>152</v>
      </c>
      <c r="D27" s="18">
        <v>27.2774940707817</v>
      </c>
      <c r="E27" s="10" t="s">
        <v>368</v>
      </c>
      <c r="F27" s="18">
        <v>35.934010907958999</v>
      </c>
      <c r="G27" s="10" t="s">
        <v>152</v>
      </c>
      <c r="H27" s="18">
        <v>30.767716244004301</v>
      </c>
      <c r="I27" s="10" t="s">
        <v>227</v>
      </c>
      <c r="J27" s="18">
        <v>24.421766751539401</v>
      </c>
      <c r="K27" s="10" t="s">
        <v>152</v>
      </c>
      <c r="L27" s="18">
        <v>10.738558598188201</v>
      </c>
      <c r="M27" s="10" t="s">
        <v>352</v>
      </c>
      <c r="N27" s="18">
        <v>11.119495759518299</v>
      </c>
      <c r="O27" s="10" t="s">
        <v>228</v>
      </c>
      <c r="P27" s="18">
        <v>38.702972043964799</v>
      </c>
      <c r="Q27" s="10" t="s">
        <v>152</v>
      </c>
      <c r="R27" s="18">
        <v>24.579555171925801</v>
      </c>
      <c r="S27" s="10" t="s">
        <v>169</v>
      </c>
    </row>
    <row r="28" spans="1:19" x14ac:dyDescent="0.2">
      <c r="A28" s="12" t="s">
        <v>190</v>
      </c>
      <c r="B28" s="18">
        <v>42.705112850695897</v>
      </c>
      <c r="C28" s="10" t="s">
        <v>152</v>
      </c>
      <c r="D28" s="18">
        <v>32.624247457776001</v>
      </c>
      <c r="E28" s="10" t="s">
        <v>496</v>
      </c>
      <c r="F28" s="18">
        <v>36.269932306896898</v>
      </c>
      <c r="G28" s="10" t="s">
        <v>152</v>
      </c>
      <c r="H28" s="18">
        <v>38.058323335982003</v>
      </c>
      <c r="I28" s="10" t="s">
        <v>152</v>
      </c>
      <c r="J28" s="18">
        <v>33.2239184581031</v>
      </c>
      <c r="K28" s="10" t="s">
        <v>152</v>
      </c>
      <c r="L28" s="18">
        <v>33.019689227914803</v>
      </c>
      <c r="M28" s="10" t="s">
        <v>263</v>
      </c>
      <c r="N28" s="18">
        <v>11.4670713162323</v>
      </c>
      <c r="O28" s="10" t="s">
        <v>474</v>
      </c>
      <c r="P28" s="18">
        <v>54.466466142583997</v>
      </c>
      <c r="Q28" s="10" t="s">
        <v>261</v>
      </c>
      <c r="R28" s="18">
        <v>30.8097139362288</v>
      </c>
      <c r="S28" s="10" t="s">
        <v>152</v>
      </c>
    </row>
    <row r="29" spans="1:19" x14ac:dyDescent="0.2">
      <c r="A29" s="12" t="s">
        <v>191</v>
      </c>
      <c r="B29" s="18">
        <v>49.291002635211399</v>
      </c>
      <c r="C29" s="10" t="s">
        <v>152</v>
      </c>
      <c r="D29" s="18">
        <v>39.731903628624899</v>
      </c>
      <c r="E29" s="10" t="s">
        <v>225</v>
      </c>
      <c r="F29" s="18">
        <v>87.453278967040404</v>
      </c>
      <c r="G29" s="10" t="s">
        <v>152</v>
      </c>
      <c r="H29" s="18">
        <v>39.388292276865997</v>
      </c>
      <c r="I29" s="10" t="s">
        <v>152</v>
      </c>
      <c r="J29" s="18">
        <v>34.424162327770297</v>
      </c>
      <c r="K29" s="10" t="s">
        <v>152</v>
      </c>
      <c r="L29" s="18">
        <v>33.588697966421101</v>
      </c>
      <c r="M29" s="10" t="s">
        <v>152</v>
      </c>
      <c r="N29" s="18">
        <v>49.934272646696698</v>
      </c>
      <c r="O29" s="10" t="s">
        <v>497</v>
      </c>
      <c r="P29" s="18">
        <v>56.266276134563597</v>
      </c>
      <c r="Q29" s="10" t="s">
        <v>498</v>
      </c>
      <c r="R29" s="18">
        <v>44.117076778831901</v>
      </c>
      <c r="S29" s="10" t="s">
        <v>320</v>
      </c>
    </row>
    <row r="30" spans="1:19" x14ac:dyDescent="0.2">
      <c r="A30" s="12" t="s">
        <v>192</v>
      </c>
      <c r="B30" s="18">
        <v>63.349844434679603</v>
      </c>
      <c r="C30" s="10" t="s">
        <v>152</v>
      </c>
      <c r="D30" s="18">
        <v>58.638997666949301</v>
      </c>
      <c r="E30" s="10" t="s">
        <v>449</v>
      </c>
      <c r="F30" s="18">
        <v>104.125629666539</v>
      </c>
      <c r="G30" s="10" t="s">
        <v>152</v>
      </c>
      <c r="H30" s="18">
        <v>56.642935600813303</v>
      </c>
      <c r="I30" s="10" t="s">
        <v>152</v>
      </c>
      <c r="J30" s="18">
        <v>56.862020199194198</v>
      </c>
      <c r="K30" s="10" t="s">
        <v>152</v>
      </c>
      <c r="L30" s="18">
        <v>33.004869050802498</v>
      </c>
      <c r="M30" s="10" t="s">
        <v>152</v>
      </c>
      <c r="N30" s="18">
        <v>48.109730177843801</v>
      </c>
      <c r="O30" s="10" t="s">
        <v>497</v>
      </c>
      <c r="P30" s="18">
        <v>58.049953109680203</v>
      </c>
      <c r="Q30" s="10" t="s">
        <v>498</v>
      </c>
      <c r="R30" s="18">
        <v>55.280523460965703</v>
      </c>
      <c r="S30" s="10" t="s">
        <v>320</v>
      </c>
    </row>
    <row r="31" spans="1:19" x14ac:dyDescent="0.2">
      <c r="A31" s="12" t="s">
        <v>193</v>
      </c>
      <c r="B31" s="18">
        <v>63.138675932222299</v>
      </c>
      <c r="C31" s="10" t="s">
        <v>152</v>
      </c>
      <c r="D31" s="18">
        <v>52.4793059613297</v>
      </c>
      <c r="E31" s="10" t="s">
        <v>499</v>
      </c>
      <c r="F31" s="18">
        <v>102.935720578275</v>
      </c>
      <c r="G31" s="10" t="s">
        <v>152</v>
      </c>
      <c r="H31" s="18">
        <v>69.755758907283806</v>
      </c>
      <c r="I31" s="10" t="s">
        <v>152</v>
      </c>
      <c r="J31" s="18">
        <v>41.016812049247498</v>
      </c>
      <c r="K31" s="10" t="s">
        <v>152</v>
      </c>
      <c r="L31" s="18">
        <v>32.340367247729198</v>
      </c>
      <c r="M31" s="10" t="s">
        <v>152</v>
      </c>
      <c r="N31" s="18">
        <v>45.4550617142785</v>
      </c>
      <c r="O31" s="10" t="s">
        <v>497</v>
      </c>
      <c r="P31" s="18">
        <v>55.096435641485698</v>
      </c>
      <c r="Q31" s="10" t="s">
        <v>498</v>
      </c>
      <c r="R31" s="18">
        <v>53.870809497786297</v>
      </c>
      <c r="S31" s="10" t="s">
        <v>320</v>
      </c>
    </row>
    <row r="32" spans="1:19" x14ac:dyDescent="0.2">
      <c r="A32" s="15" t="s">
        <v>195</v>
      </c>
      <c r="B32" s="19">
        <v>57.746781228238298</v>
      </c>
      <c r="C32" s="14" t="s">
        <v>152</v>
      </c>
      <c r="D32" s="19">
        <v>53.070264935797297</v>
      </c>
      <c r="E32" s="14" t="s">
        <v>152</v>
      </c>
      <c r="F32" s="19">
        <v>105.944133103073</v>
      </c>
      <c r="G32" s="14" t="s">
        <v>500</v>
      </c>
      <c r="H32" s="19">
        <v>69.417921679983394</v>
      </c>
      <c r="I32" s="14" t="s">
        <v>152</v>
      </c>
      <c r="J32" s="19">
        <v>42.227980260289399</v>
      </c>
      <c r="K32" s="14" t="s">
        <v>152</v>
      </c>
      <c r="L32" s="19">
        <v>31.9754789238862</v>
      </c>
      <c r="M32" s="14" t="s">
        <v>152</v>
      </c>
      <c r="N32" s="19">
        <v>65.312065665295606</v>
      </c>
      <c r="O32" s="14" t="s">
        <v>497</v>
      </c>
      <c r="P32" s="19">
        <v>55.963177571164401</v>
      </c>
      <c r="Q32" s="14" t="s">
        <v>446</v>
      </c>
      <c r="R32" s="19">
        <v>59.206909650679201</v>
      </c>
      <c r="S32" s="14" t="s">
        <v>152</v>
      </c>
    </row>
    <row r="34" spans="1:2" x14ac:dyDescent="0.2">
      <c r="A34" s="16" t="s">
        <v>196</v>
      </c>
      <c r="B34" s="16" t="s">
        <v>229</v>
      </c>
    </row>
    <row r="36" spans="1:2" x14ac:dyDescent="0.2">
      <c r="B36" s="16" t="s">
        <v>501</v>
      </c>
    </row>
    <row r="37" spans="1:2" x14ac:dyDescent="0.2">
      <c r="B37" s="16" t="s">
        <v>477</v>
      </c>
    </row>
    <row r="38" spans="1:2" x14ac:dyDescent="0.2">
      <c r="B38" s="16" t="s">
        <v>502</v>
      </c>
    </row>
    <row r="39" spans="1:2" x14ac:dyDescent="0.2">
      <c r="B39" s="16" t="s">
        <v>503</v>
      </c>
    </row>
    <row r="40" spans="1:2" x14ac:dyDescent="0.2">
      <c r="B40" s="16" t="s">
        <v>504</v>
      </c>
    </row>
    <row r="41" spans="1:2" x14ac:dyDescent="0.2">
      <c r="B41" s="16" t="s">
        <v>505</v>
      </c>
    </row>
    <row r="42" spans="1:2" x14ac:dyDescent="0.2">
      <c r="B42" s="16" t="s">
        <v>506</v>
      </c>
    </row>
    <row r="43" spans="1:2" x14ac:dyDescent="0.2">
      <c r="B43" s="16" t="s">
        <v>507</v>
      </c>
    </row>
    <row r="44" spans="1:2" x14ac:dyDescent="0.2">
      <c r="B44" s="16" t="s">
        <v>508</v>
      </c>
    </row>
    <row r="45" spans="1:2" x14ac:dyDescent="0.2">
      <c r="B45" s="16" t="s">
        <v>509</v>
      </c>
    </row>
    <row r="46" spans="1:2" x14ac:dyDescent="0.2">
      <c r="B46" s="16" t="s">
        <v>510</v>
      </c>
    </row>
    <row r="47" spans="1:2" x14ac:dyDescent="0.2">
      <c r="B47" s="16" t="s">
        <v>511</v>
      </c>
    </row>
    <row r="48" spans="1:2" x14ac:dyDescent="0.2">
      <c r="B48" s="16" t="s">
        <v>512</v>
      </c>
    </row>
    <row r="49" spans="1:2" x14ac:dyDescent="0.2">
      <c r="B49" s="16" t="s">
        <v>513</v>
      </c>
    </row>
    <row r="50" spans="1:2" x14ac:dyDescent="0.2">
      <c r="B50" s="16" t="s">
        <v>514</v>
      </c>
    </row>
    <row r="51" spans="1:2" x14ac:dyDescent="0.2">
      <c r="B51" s="16" t="s">
        <v>515</v>
      </c>
    </row>
    <row r="52" spans="1:2" x14ac:dyDescent="0.2">
      <c r="B52" s="16" t="s">
        <v>516</v>
      </c>
    </row>
    <row r="53" spans="1:2" x14ac:dyDescent="0.2">
      <c r="B53" s="16" t="s">
        <v>517</v>
      </c>
    </row>
    <row r="54" spans="1:2" x14ac:dyDescent="0.2">
      <c r="B54" s="16" t="s">
        <v>518</v>
      </c>
    </row>
    <row r="55" spans="1:2" x14ac:dyDescent="0.2">
      <c r="B55" s="16" t="s">
        <v>519</v>
      </c>
    </row>
    <row r="56" spans="1:2" x14ac:dyDescent="0.2">
      <c r="B56" s="16" t="s">
        <v>520</v>
      </c>
    </row>
    <row r="58" spans="1:2" x14ac:dyDescent="0.2">
      <c r="B58" s="16" t="s">
        <v>336</v>
      </c>
    </row>
    <row r="59" spans="1:2" x14ac:dyDescent="0.2">
      <c r="B59" s="16" t="s">
        <v>203</v>
      </c>
    </row>
    <row r="60" spans="1:2" x14ac:dyDescent="0.2">
      <c r="B60" s="16" t="s">
        <v>325</v>
      </c>
    </row>
    <row r="61" spans="1:2" x14ac:dyDescent="0.2">
      <c r="B61" s="16" t="s">
        <v>204</v>
      </c>
    </row>
    <row r="64" spans="1:2" x14ac:dyDescent="0.2">
      <c r="A64" s="17" t="str">
        <f>HYPERLINK("#'WAGERING 12'!A2", "&lt;&lt;&lt; Previous table")</f>
        <v>&lt;&lt;&lt; Previous table</v>
      </c>
    </row>
    <row r="65" spans="1:1" x14ac:dyDescent="0.2">
      <c r="A65" s="17" t="str">
        <f>HYPERLINK("#'WAGERING 14'!A2",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S6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HYPERLINK("#'INDEX'!B124", "Link to index")</f>
        <v>Link to index</v>
      </c>
    </row>
    <row r="2" spans="1:19" ht="15.75" customHeight="1" x14ac:dyDescent="0.2">
      <c r="A2" s="27" t="s">
        <v>523</v>
      </c>
      <c r="B2" s="28"/>
      <c r="C2" s="28"/>
      <c r="D2" s="28"/>
      <c r="E2" s="28"/>
      <c r="F2" s="28"/>
      <c r="G2" s="28"/>
      <c r="H2" s="28"/>
      <c r="I2" s="28"/>
      <c r="J2" s="28"/>
      <c r="K2" s="28"/>
      <c r="L2" s="28"/>
      <c r="M2" s="28"/>
      <c r="N2" s="28"/>
      <c r="O2" s="28"/>
      <c r="P2" s="28"/>
      <c r="Q2" s="28"/>
      <c r="R2" s="28"/>
      <c r="S2" s="28"/>
    </row>
    <row r="3" spans="1:19" ht="15.75" customHeight="1" x14ac:dyDescent="0.2">
      <c r="A3" s="27" t="s">
        <v>135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44.427674120554997</v>
      </c>
      <c r="C7" s="10" t="s">
        <v>169</v>
      </c>
      <c r="D7" s="18">
        <v>81.109133144292599</v>
      </c>
      <c r="E7" s="10" t="s">
        <v>152</v>
      </c>
      <c r="F7" s="18">
        <v>111.75961916545801</v>
      </c>
      <c r="G7" s="10" t="s">
        <v>152</v>
      </c>
      <c r="H7" s="18">
        <v>39.4946485648981</v>
      </c>
      <c r="I7" s="10" t="s">
        <v>169</v>
      </c>
      <c r="J7" s="18">
        <v>42.6531602603729</v>
      </c>
      <c r="K7" s="10" t="s">
        <v>169</v>
      </c>
      <c r="L7" s="18">
        <v>36.307198380772597</v>
      </c>
      <c r="M7" s="10" t="s">
        <v>152</v>
      </c>
      <c r="N7" s="18">
        <v>78.8489884583947</v>
      </c>
      <c r="O7" s="10" t="s">
        <v>152</v>
      </c>
      <c r="P7" s="18">
        <v>59.669169701328002</v>
      </c>
      <c r="Q7" s="10" t="s">
        <v>152</v>
      </c>
      <c r="R7" s="18">
        <v>66.370423218626996</v>
      </c>
      <c r="S7" s="10" t="s">
        <v>169</v>
      </c>
    </row>
    <row r="8" spans="1:19" x14ac:dyDescent="0.2">
      <c r="A8" s="12" t="s">
        <v>164</v>
      </c>
      <c r="B8" s="18">
        <v>22.310916864332199</v>
      </c>
      <c r="C8" s="10" t="s">
        <v>169</v>
      </c>
      <c r="D8" s="18">
        <v>53.836474627536198</v>
      </c>
      <c r="E8" s="10" t="s">
        <v>152</v>
      </c>
      <c r="F8" s="18">
        <v>102.17465799034299</v>
      </c>
      <c r="G8" s="10" t="s">
        <v>152</v>
      </c>
      <c r="H8" s="18">
        <v>19.4107618920319</v>
      </c>
      <c r="I8" s="10" t="s">
        <v>169</v>
      </c>
      <c r="J8" s="18">
        <v>26.3550121361558</v>
      </c>
      <c r="K8" s="10" t="s">
        <v>169</v>
      </c>
      <c r="L8" s="18">
        <v>3.8385848242088998</v>
      </c>
      <c r="M8" s="10" t="s">
        <v>169</v>
      </c>
      <c r="N8" s="18">
        <v>50.039988030548002</v>
      </c>
      <c r="O8" s="10" t="s">
        <v>152</v>
      </c>
      <c r="P8" s="18">
        <v>57.483717171485601</v>
      </c>
      <c r="Q8" s="10" t="s">
        <v>152</v>
      </c>
      <c r="R8" s="18">
        <v>43.480873663735302</v>
      </c>
      <c r="S8" s="10" t="s">
        <v>169</v>
      </c>
    </row>
    <row r="9" spans="1:19" x14ac:dyDescent="0.2">
      <c r="A9" s="12" t="s">
        <v>165</v>
      </c>
      <c r="B9" s="18">
        <v>20.488385056367701</v>
      </c>
      <c r="C9" s="10" t="s">
        <v>169</v>
      </c>
      <c r="D9" s="18">
        <v>53.199463490649499</v>
      </c>
      <c r="E9" s="10" t="s">
        <v>169</v>
      </c>
      <c r="F9" s="18">
        <v>98.135298856834098</v>
      </c>
      <c r="G9" s="10" t="s">
        <v>152</v>
      </c>
      <c r="H9" s="18">
        <v>18.787117457807799</v>
      </c>
      <c r="I9" s="10" t="s">
        <v>169</v>
      </c>
      <c r="J9" s="18">
        <v>0.49646775703684198</v>
      </c>
      <c r="K9" s="10" t="s">
        <v>169</v>
      </c>
      <c r="L9" s="18">
        <v>5.7489186758307498E-2</v>
      </c>
      <c r="M9" s="10" t="s">
        <v>169</v>
      </c>
      <c r="N9" s="18">
        <v>50.532522071528</v>
      </c>
      <c r="O9" s="10" t="s">
        <v>169</v>
      </c>
      <c r="P9" s="18">
        <v>57.662621361058903</v>
      </c>
      <c r="Q9" s="10" t="s">
        <v>152</v>
      </c>
      <c r="R9" s="18">
        <v>41.060108573533299</v>
      </c>
      <c r="S9" s="10" t="s">
        <v>169</v>
      </c>
    </row>
    <row r="10" spans="1:19" x14ac:dyDescent="0.2">
      <c r="A10" s="12" t="s">
        <v>166</v>
      </c>
      <c r="B10" s="18">
        <v>22.369363339027899</v>
      </c>
      <c r="C10" s="10" t="s">
        <v>169</v>
      </c>
      <c r="D10" s="18">
        <v>52.322259100097</v>
      </c>
      <c r="E10" s="10" t="s">
        <v>152</v>
      </c>
      <c r="F10" s="18">
        <v>114.827386951934</v>
      </c>
      <c r="G10" s="10" t="s">
        <v>152</v>
      </c>
      <c r="H10" s="18">
        <v>18.748145526926798</v>
      </c>
      <c r="I10" s="10" t="s">
        <v>169</v>
      </c>
      <c r="J10" s="18">
        <v>11.2275919622179</v>
      </c>
      <c r="K10" s="10" t="s">
        <v>169</v>
      </c>
      <c r="L10" s="18">
        <v>0.150632267343179</v>
      </c>
      <c r="M10" s="10" t="s">
        <v>169</v>
      </c>
      <c r="N10" s="18">
        <v>50.405119719390001</v>
      </c>
      <c r="O10" s="10" t="s">
        <v>169</v>
      </c>
      <c r="P10" s="18">
        <v>59.730746692902699</v>
      </c>
      <c r="Q10" s="10" t="s">
        <v>152</v>
      </c>
      <c r="R10" s="18">
        <v>41.913219350877498</v>
      </c>
      <c r="S10" s="10" t="s">
        <v>169</v>
      </c>
    </row>
    <row r="11" spans="1:19" x14ac:dyDescent="0.2">
      <c r="A11" s="12" t="s">
        <v>170</v>
      </c>
      <c r="B11" s="18">
        <v>43.524306778578101</v>
      </c>
      <c r="C11" s="10" t="s">
        <v>169</v>
      </c>
      <c r="D11" s="18">
        <v>52.661222079110601</v>
      </c>
      <c r="E11" s="10" t="s">
        <v>152</v>
      </c>
      <c r="F11" s="18">
        <v>117.145329164347</v>
      </c>
      <c r="G11" s="10" t="s">
        <v>152</v>
      </c>
      <c r="H11" s="18">
        <v>19.332316063736801</v>
      </c>
      <c r="I11" s="10" t="s">
        <v>169</v>
      </c>
      <c r="J11" s="18">
        <v>11.163753036360101</v>
      </c>
      <c r="K11" s="10" t="s">
        <v>169</v>
      </c>
      <c r="L11" s="18">
        <v>0.154713805334288</v>
      </c>
      <c r="M11" s="10" t="s">
        <v>169</v>
      </c>
      <c r="N11" s="18">
        <v>50.857621609766802</v>
      </c>
      <c r="O11" s="10" t="s">
        <v>169</v>
      </c>
      <c r="P11" s="18">
        <v>61.563361181734997</v>
      </c>
      <c r="Q11" s="10" t="s">
        <v>152</v>
      </c>
      <c r="R11" s="18">
        <v>42.733220986903298</v>
      </c>
      <c r="S11" s="10" t="s">
        <v>169</v>
      </c>
    </row>
    <row r="12" spans="1:19" x14ac:dyDescent="0.2">
      <c r="A12" s="12" t="s">
        <v>171</v>
      </c>
      <c r="B12" s="18">
        <v>53.6077120960421</v>
      </c>
      <c r="C12" s="10" t="s">
        <v>169</v>
      </c>
      <c r="D12" s="18">
        <v>53.180491475424802</v>
      </c>
      <c r="E12" s="10" t="s">
        <v>152</v>
      </c>
      <c r="F12" s="18">
        <v>134.24175958529</v>
      </c>
      <c r="G12" s="10" t="s">
        <v>152</v>
      </c>
      <c r="H12" s="18">
        <v>19.479206235294399</v>
      </c>
      <c r="I12" s="10" t="s">
        <v>169</v>
      </c>
      <c r="J12" s="18">
        <v>11.5164384678232</v>
      </c>
      <c r="K12" s="10" t="s">
        <v>169</v>
      </c>
      <c r="L12" s="18">
        <v>0.140073467910731</v>
      </c>
      <c r="M12" s="10" t="s">
        <v>169</v>
      </c>
      <c r="N12" s="18">
        <v>51.952712650742697</v>
      </c>
      <c r="O12" s="10" t="s">
        <v>169</v>
      </c>
      <c r="P12" s="18">
        <v>60.274229022914298</v>
      </c>
      <c r="Q12" s="10" t="s">
        <v>152</v>
      </c>
      <c r="R12" s="18">
        <v>43.387646759665103</v>
      </c>
      <c r="S12" s="10" t="s">
        <v>169</v>
      </c>
    </row>
    <row r="13" spans="1:19" x14ac:dyDescent="0.2">
      <c r="A13" s="12" t="s">
        <v>172</v>
      </c>
      <c r="B13" s="18">
        <v>43.160058972331001</v>
      </c>
      <c r="C13" s="10" t="s">
        <v>169</v>
      </c>
      <c r="D13" s="18">
        <v>48.870616922242299</v>
      </c>
      <c r="E13" s="10" t="s">
        <v>152</v>
      </c>
      <c r="F13" s="18">
        <v>139.18381942511499</v>
      </c>
      <c r="G13" s="10" t="s">
        <v>152</v>
      </c>
      <c r="H13" s="18">
        <v>19.331065495472</v>
      </c>
      <c r="I13" s="10" t="s">
        <v>169</v>
      </c>
      <c r="J13" s="18">
        <v>9.5243572864117301</v>
      </c>
      <c r="K13" s="10" t="s">
        <v>169</v>
      </c>
      <c r="L13" s="18">
        <v>0.13005883562246601</v>
      </c>
      <c r="M13" s="10" t="s">
        <v>169</v>
      </c>
      <c r="N13" s="18">
        <v>50.224441565819298</v>
      </c>
      <c r="O13" s="10" t="s">
        <v>169</v>
      </c>
      <c r="P13" s="18">
        <v>62.172821523353498</v>
      </c>
      <c r="Q13" s="10" t="s">
        <v>152</v>
      </c>
      <c r="R13" s="18">
        <v>41.378697914616801</v>
      </c>
      <c r="S13" s="10" t="s">
        <v>169</v>
      </c>
    </row>
    <row r="14" spans="1:19" x14ac:dyDescent="0.2">
      <c r="A14" s="12" t="s">
        <v>173</v>
      </c>
      <c r="B14" s="18">
        <v>45.1639603900258</v>
      </c>
      <c r="C14" s="10" t="s">
        <v>169</v>
      </c>
      <c r="D14" s="18">
        <v>48.061479905364202</v>
      </c>
      <c r="E14" s="10" t="s">
        <v>152</v>
      </c>
      <c r="F14" s="18">
        <v>177.25851184271301</v>
      </c>
      <c r="G14" s="10" t="s">
        <v>152</v>
      </c>
      <c r="H14" s="18">
        <v>19.610659849277599</v>
      </c>
      <c r="I14" s="10" t="s">
        <v>169</v>
      </c>
      <c r="J14" s="18">
        <v>9.9739289867171497</v>
      </c>
      <c r="K14" s="10" t="s">
        <v>169</v>
      </c>
      <c r="L14" s="18">
        <v>0.11655773185833999</v>
      </c>
      <c r="M14" s="10" t="s">
        <v>169</v>
      </c>
      <c r="N14" s="18">
        <v>50.280475649010697</v>
      </c>
      <c r="O14" s="10" t="s">
        <v>169</v>
      </c>
      <c r="P14" s="18">
        <v>63.062753921198897</v>
      </c>
      <c r="Q14" s="10" t="s">
        <v>152</v>
      </c>
      <c r="R14" s="18">
        <v>41.699399316900497</v>
      </c>
      <c r="S14" s="10" t="s">
        <v>169</v>
      </c>
    </row>
    <row r="15" spans="1:19" x14ac:dyDescent="0.2">
      <c r="A15" s="12" t="s">
        <v>174</v>
      </c>
      <c r="B15" s="18">
        <v>52.675136760725501</v>
      </c>
      <c r="C15" s="10" t="s">
        <v>169</v>
      </c>
      <c r="D15" s="18">
        <v>43.789089013348203</v>
      </c>
      <c r="E15" s="10" t="s">
        <v>152</v>
      </c>
      <c r="F15" s="18">
        <v>202.55640475140501</v>
      </c>
      <c r="G15" s="10" t="s">
        <v>152</v>
      </c>
      <c r="H15" s="18">
        <v>18.5361432259118</v>
      </c>
      <c r="I15" s="10" t="s">
        <v>169</v>
      </c>
      <c r="J15" s="18">
        <v>9.0402795706318493</v>
      </c>
      <c r="K15" s="10" t="s">
        <v>169</v>
      </c>
      <c r="L15" s="18">
        <v>23.372621283546799</v>
      </c>
      <c r="M15" s="10" t="s">
        <v>169</v>
      </c>
      <c r="N15" s="18">
        <v>48.232276690264797</v>
      </c>
      <c r="O15" s="10" t="s">
        <v>169</v>
      </c>
      <c r="P15" s="18">
        <v>29.375339903170801</v>
      </c>
      <c r="Q15" s="10" t="s">
        <v>152</v>
      </c>
      <c r="R15" s="18">
        <v>37.047338438379803</v>
      </c>
      <c r="S15" s="10" t="s">
        <v>169</v>
      </c>
    </row>
    <row r="16" spans="1:19" x14ac:dyDescent="0.2">
      <c r="A16" s="12" t="s">
        <v>176</v>
      </c>
      <c r="B16" s="18">
        <v>32.972748173600202</v>
      </c>
      <c r="C16" s="10" t="s">
        <v>169</v>
      </c>
      <c r="D16" s="18">
        <v>45.078658221909798</v>
      </c>
      <c r="E16" s="10" t="s">
        <v>152</v>
      </c>
      <c r="F16" s="18">
        <v>205.53489824862299</v>
      </c>
      <c r="G16" s="10" t="s">
        <v>152</v>
      </c>
      <c r="H16" s="18">
        <v>18.858601792061499</v>
      </c>
      <c r="I16" s="10" t="s">
        <v>169</v>
      </c>
      <c r="J16" s="18">
        <v>9.5380812591811495</v>
      </c>
      <c r="K16" s="10" t="s">
        <v>169</v>
      </c>
      <c r="L16" s="18">
        <v>31.3037589148866</v>
      </c>
      <c r="M16" s="10" t="s">
        <v>169</v>
      </c>
      <c r="N16" s="18">
        <v>47.791810394820402</v>
      </c>
      <c r="O16" s="10" t="s">
        <v>169</v>
      </c>
      <c r="P16" s="18">
        <v>29.079802017355501</v>
      </c>
      <c r="Q16" s="10" t="s">
        <v>152</v>
      </c>
      <c r="R16" s="18">
        <v>37.325667225451603</v>
      </c>
      <c r="S16" s="10" t="s">
        <v>169</v>
      </c>
    </row>
    <row r="17" spans="1:19" x14ac:dyDescent="0.2">
      <c r="A17" s="12" t="s">
        <v>177</v>
      </c>
      <c r="B17" s="18">
        <v>47.154372964542503</v>
      </c>
      <c r="C17" s="10" t="s">
        <v>169</v>
      </c>
      <c r="D17" s="18">
        <v>45.183543465698698</v>
      </c>
      <c r="E17" s="10" t="s">
        <v>152</v>
      </c>
      <c r="F17" s="18">
        <v>143.762832811274</v>
      </c>
      <c r="G17" s="10" t="s">
        <v>152</v>
      </c>
      <c r="H17" s="18">
        <v>17.832601095588501</v>
      </c>
      <c r="I17" s="10" t="s">
        <v>169</v>
      </c>
      <c r="J17" s="18">
        <v>8.2948306310573994</v>
      </c>
      <c r="K17" s="10" t="s">
        <v>169</v>
      </c>
      <c r="L17" s="18">
        <v>25.558916094708799</v>
      </c>
      <c r="M17" s="10" t="s">
        <v>169</v>
      </c>
      <c r="N17" s="18">
        <v>47.055873221200102</v>
      </c>
      <c r="O17" s="10" t="s">
        <v>169</v>
      </c>
      <c r="P17" s="18">
        <v>27.019511049312399</v>
      </c>
      <c r="Q17" s="10" t="s">
        <v>152</v>
      </c>
      <c r="R17" s="18">
        <v>36.163787839400001</v>
      </c>
      <c r="S17" s="10" t="s">
        <v>169</v>
      </c>
    </row>
    <row r="18" spans="1:19" x14ac:dyDescent="0.2">
      <c r="A18" s="12" t="s">
        <v>178</v>
      </c>
      <c r="B18" s="18">
        <v>8.0662927482268199</v>
      </c>
      <c r="C18" s="10" t="s">
        <v>169</v>
      </c>
      <c r="D18" s="18">
        <v>42.133028862213997</v>
      </c>
      <c r="E18" s="10" t="s">
        <v>152</v>
      </c>
      <c r="F18" s="18">
        <v>78.452281916025797</v>
      </c>
      <c r="G18" s="10" t="s">
        <v>152</v>
      </c>
      <c r="H18" s="18">
        <v>17.015772449131902</v>
      </c>
      <c r="I18" s="10" t="s">
        <v>169</v>
      </c>
      <c r="J18" s="18">
        <v>2.2291942953095498</v>
      </c>
      <c r="K18" s="10" t="s">
        <v>169</v>
      </c>
      <c r="L18" s="18">
        <v>8.9487117671406793</v>
      </c>
      <c r="M18" s="10" t="s">
        <v>169</v>
      </c>
      <c r="N18" s="18">
        <v>44.0869909056061</v>
      </c>
      <c r="O18" s="10" t="s">
        <v>169</v>
      </c>
      <c r="P18" s="18">
        <v>27.361406691158301</v>
      </c>
      <c r="Q18" s="10" t="s">
        <v>152</v>
      </c>
      <c r="R18" s="18">
        <v>32.165229373465202</v>
      </c>
      <c r="S18" s="10" t="s">
        <v>169</v>
      </c>
    </row>
    <row r="19" spans="1:19" x14ac:dyDescent="0.2">
      <c r="A19" s="12" t="s">
        <v>179</v>
      </c>
      <c r="B19" s="18">
        <v>6.5020558404399704</v>
      </c>
      <c r="C19" s="10" t="s">
        <v>169</v>
      </c>
      <c r="D19" s="18">
        <v>40.025972030685402</v>
      </c>
      <c r="E19" s="10" t="s">
        <v>152</v>
      </c>
      <c r="F19" s="18">
        <v>76.990552637653707</v>
      </c>
      <c r="G19" s="10" t="s">
        <v>152</v>
      </c>
      <c r="H19" s="18">
        <v>16.717842107550901</v>
      </c>
      <c r="I19" s="10" t="s">
        <v>169</v>
      </c>
      <c r="J19" s="18">
        <v>1.40729717028214</v>
      </c>
      <c r="K19" s="10" t="s">
        <v>169</v>
      </c>
      <c r="L19" s="18">
        <v>7.8633819393723803</v>
      </c>
      <c r="M19" s="10" t="s">
        <v>169</v>
      </c>
      <c r="N19" s="18">
        <v>42.148290323049999</v>
      </c>
      <c r="O19" s="10" t="s">
        <v>169</v>
      </c>
      <c r="P19" s="18">
        <v>27.764410306192101</v>
      </c>
      <c r="Q19" s="10" t="s">
        <v>152</v>
      </c>
      <c r="R19" s="18">
        <v>30.851768334193501</v>
      </c>
      <c r="S19" s="10" t="s">
        <v>169</v>
      </c>
    </row>
    <row r="20" spans="1:19" x14ac:dyDescent="0.2">
      <c r="A20" s="12" t="s">
        <v>180</v>
      </c>
      <c r="B20" s="18">
        <v>18.424521095075001</v>
      </c>
      <c r="C20" s="10" t="s">
        <v>169</v>
      </c>
      <c r="D20" s="18">
        <v>37.944387222661298</v>
      </c>
      <c r="E20" s="10" t="s">
        <v>152</v>
      </c>
      <c r="F20" s="18">
        <v>50.369662318690601</v>
      </c>
      <c r="G20" s="10" t="s">
        <v>152</v>
      </c>
      <c r="H20" s="18">
        <v>16.021512633088001</v>
      </c>
      <c r="I20" s="10" t="s">
        <v>169</v>
      </c>
      <c r="J20" s="18">
        <v>0.93416444650034502</v>
      </c>
      <c r="K20" s="10" t="s">
        <v>169</v>
      </c>
      <c r="L20" s="18">
        <v>8.7646604341636003</v>
      </c>
      <c r="M20" s="10" t="s">
        <v>169</v>
      </c>
      <c r="N20" s="18">
        <v>19.275872961457601</v>
      </c>
      <c r="O20" s="10" t="s">
        <v>169</v>
      </c>
      <c r="P20" s="18">
        <v>29.312048331580701</v>
      </c>
      <c r="Q20" s="10" t="s">
        <v>152</v>
      </c>
      <c r="R20" s="18">
        <v>24.399098510222998</v>
      </c>
      <c r="S20" s="10" t="s">
        <v>169</v>
      </c>
    </row>
    <row r="21" spans="1:19" x14ac:dyDescent="0.2">
      <c r="A21" s="12" t="s">
        <v>181</v>
      </c>
      <c r="B21" s="18">
        <v>18.512966789007098</v>
      </c>
      <c r="C21" s="10" t="s">
        <v>169</v>
      </c>
      <c r="D21" s="18">
        <v>35.750467992753599</v>
      </c>
      <c r="E21" s="10" t="s">
        <v>152</v>
      </c>
      <c r="F21" s="18">
        <v>50.063697770422401</v>
      </c>
      <c r="G21" s="10" t="s">
        <v>152</v>
      </c>
      <c r="H21" s="18">
        <v>14.941569150666201</v>
      </c>
      <c r="I21" s="10" t="s">
        <v>169</v>
      </c>
      <c r="J21" s="18">
        <v>0.60436198934635599</v>
      </c>
      <c r="K21" s="10" t="s">
        <v>169</v>
      </c>
      <c r="L21" s="18">
        <v>8.9083952516131593</v>
      </c>
      <c r="M21" s="10" t="s">
        <v>169</v>
      </c>
      <c r="N21" s="18">
        <v>15.2806486641469</v>
      </c>
      <c r="O21" s="10" t="s">
        <v>169</v>
      </c>
      <c r="P21" s="18">
        <v>29.605240345447399</v>
      </c>
      <c r="Q21" s="10" t="s">
        <v>152</v>
      </c>
      <c r="R21" s="18">
        <v>22.4858555262803</v>
      </c>
      <c r="S21" s="10" t="s">
        <v>169</v>
      </c>
    </row>
    <row r="22" spans="1:19" x14ac:dyDescent="0.2">
      <c r="A22" s="12" t="s">
        <v>182</v>
      </c>
      <c r="B22" s="18">
        <v>1.7185685848168201E-2</v>
      </c>
      <c r="C22" s="10" t="s">
        <v>169</v>
      </c>
      <c r="D22" s="18">
        <v>35.7687549552805</v>
      </c>
      <c r="E22" s="10" t="s">
        <v>152</v>
      </c>
      <c r="F22" s="18">
        <v>72.391894092178902</v>
      </c>
      <c r="G22" s="10" t="s">
        <v>152</v>
      </c>
      <c r="H22" s="18">
        <v>4.3457234439523198</v>
      </c>
      <c r="I22" s="10" t="s">
        <v>169</v>
      </c>
      <c r="J22" s="18">
        <v>0.555835230721479</v>
      </c>
      <c r="K22" s="10" t="s">
        <v>169</v>
      </c>
      <c r="L22" s="18">
        <v>9.3558767404637795</v>
      </c>
      <c r="M22" s="10" t="s">
        <v>169</v>
      </c>
      <c r="N22" s="18">
        <v>14.863062985220299</v>
      </c>
      <c r="O22" s="10" t="s">
        <v>169</v>
      </c>
      <c r="P22" s="18">
        <v>28.487615848312199</v>
      </c>
      <c r="Q22" s="10" t="s">
        <v>152</v>
      </c>
      <c r="R22" s="18">
        <v>20.083718129963099</v>
      </c>
      <c r="S22" s="10" t="s">
        <v>169</v>
      </c>
    </row>
    <row r="23" spans="1:19" x14ac:dyDescent="0.2">
      <c r="A23" s="12" t="s">
        <v>184</v>
      </c>
      <c r="B23" s="18">
        <v>0</v>
      </c>
      <c r="C23" s="10" t="s">
        <v>167</v>
      </c>
      <c r="D23" s="18">
        <v>28.711102237643601</v>
      </c>
      <c r="E23" s="10" t="s">
        <v>152</v>
      </c>
      <c r="F23" s="18">
        <v>50.581832319126299</v>
      </c>
      <c r="G23" s="10" t="s">
        <v>152</v>
      </c>
      <c r="H23" s="18">
        <v>3.85983659608143</v>
      </c>
      <c r="I23" s="10" t="s">
        <v>169</v>
      </c>
      <c r="J23" s="18">
        <v>0.424518048194234</v>
      </c>
      <c r="K23" s="10" t="s">
        <v>169</v>
      </c>
      <c r="L23" s="18">
        <v>9.4475931891726592</v>
      </c>
      <c r="M23" s="10" t="s">
        <v>169</v>
      </c>
      <c r="N23" s="18">
        <v>13.5767176077917</v>
      </c>
      <c r="O23" s="10" t="s">
        <v>169</v>
      </c>
      <c r="P23" s="18">
        <v>27.665223897287799</v>
      </c>
      <c r="Q23" s="10" t="s">
        <v>152</v>
      </c>
      <c r="R23" s="18">
        <v>17.083138965069399</v>
      </c>
      <c r="S23" s="10" t="s">
        <v>169</v>
      </c>
    </row>
    <row r="24" spans="1:19" x14ac:dyDescent="0.2">
      <c r="A24" s="12" t="s">
        <v>185</v>
      </c>
      <c r="B24" s="18">
        <v>0</v>
      </c>
      <c r="C24" s="10" t="s">
        <v>167</v>
      </c>
      <c r="D24" s="18">
        <v>22.424032109635402</v>
      </c>
      <c r="E24" s="10" t="s">
        <v>152</v>
      </c>
      <c r="F24" s="18">
        <v>48.189279391797498</v>
      </c>
      <c r="G24" s="10" t="s">
        <v>152</v>
      </c>
      <c r="H24" s="18">
        <v>3.4719952925708499</v>
      </c>
      <c r="I24" s="10" t="s">
        <v>169</v>
      </c>
      <c r="J24" s="18">
        <v>0.48123323156578501</v>
      </c>
      <c r="K24" s="10" t="s">
        <v>169</v>
      </c>
      <c r="L24" s="18">
        <v>2.2737426374955798</v>
      </c>
      <c r="M24" s="10" t="s">
        <v>169</v>
      </c>
      <c r="N24" s="18">
        <v>12.869845870936301</v>
      </c>
      <c r="O24" s="10" t="s">
        <v>169</v>
      </c>
      <c r="P24" s="18">
        <v>25.966740022407201</v>
      </c>
      <c r="Q24" s="10" t="s">
        <v>152</v>
      </c>
      <c r="R24" s="18">
        <v>14.447684365331501</v>
      </c>
      <c r="S24" s="10" t="s">
        <v>169</v>
      </c>
    </row>
    <row r="25" spans="1:19" x14ac:dyDescent="0.2">
      <c r="A25" s="12" t="s">
        <v>187</v>
      </c>
      <c r="B25" s="18">
        <v>0</v>
      </c>
      <c r="C25" s="10" t="s">
        <v>167</v>
      </c>
      <c r="D25" s="18">
        <v>22.146882675356899</v>
      </c>
      <c r="E25" s="10" t="s">
        <v>152</v>
      </c>
      <c r="F25" s="18">
        <v>54.778137410187597</v>
      </c>
      <c r="G25" s="10" t="s">
        <v>493</v>
      </c>
      <c r="H25" s="18">
        <v>3.1951665729575001</v>
      </c>
      <c r="I25" s="10" t="s">
        <v>169</v>
      </c>
      <c r="J25" s="18">
        <v>29.527304383890002</v>
      </c>
      <c r="K25" s="10" t="s">
        <v>168</v>
      </c>
      <c r="L25" s="18">
        <v>0</v>
      </c>
      <c r="M25" s="10" t="s">
        <v>167</v>
      </c>
      <c r="N25" s="18">
        <v>12.3775458647383</v>
      </c>
      <c r="O25" s="10" t="s">
        <v>169</v>
      </c>
      <c r="P25" s="18">
        <v>25.884975591784499</v>
      </c>
      <c r="Q25" s="10" t="s">
        <v>152</v>
      </c>
      <c r="R25" s="18">
        <v>16.233514729541898</v>
      </c>
      <c r="S25" s="10" t="s">
        <v>429</v>
      </c>
    </row>
    <row r="26" spans="1:19" x14ac:dyDescent="0.2">
      <c r="A26" s="12" t="s">
        <v>188</v>
      </c>
      <c r="B26" s="18">
        <v>0</v>
      </c>
      <c r="C26" s="10" t="s">
        <v>167</v>
      </c>
      <c r="D26" s="18">
        <v>18.3894089520502</v>
      </c>
      <c r="E26" s="10" t="s">
        <v>152</v>
      </c>
      <c r="F26" s="18">
        <v>51.053092981273998</v>
      </c>
      <c r="G26" s="10" t="s">
        <v>152</v>
      </c>
      <c r="H26" s="18">
        <v>0</v>
      </c>
      <c r="I26" s="10" t="s">
        <v>494</v>
      </c>
      <c r="J26" s="18">
        <v>31.145846894744199</v>
      </c>
      <c r="K26" s="10" t="s">
        <v>152</v>
      </c>
      <c r="L26" s="18">
        <v>0</v>
      </c>
      <c r="M26" s="10" t="s">
        <v>167</v>
      </c>
      <c r="N26" s="18">
        <v>13.2936555313228</v>
      </c>
      <c r="O26" s="10" t="s">
        <v>495</v>
      </c>
      <c r="P26" s="18">
        <v>25.326496859827301</v>
      </c>
      <c r="Q26" s="10" t="s">
        <v>210</v>
      </c>
      <c r="R26" s="18">
        <v>14.631764058467301</v>
      </c>
      <c r="S26" s="10" t="s">
        <v>169</v>
      </c>
    </row>
    <row r="27" spans="1:19" x14ac:dyDescent="0.2">
      <c r="A27" s="12" t="s">
        <v>189</v>
      </c>
      <c r="B27" s="18">
        <v>40.511373250281601</v>
      </c>
      <c r="C27" s="10" t="s">
        <v>152</v>
      </c>
      <c r="D27" s="18">
        <v>33.086275498059003</v>
      </c>
      <c r="E27" s="10" t="s">
        <v>368</v>
      </c>
      <c r="F27" s="18">
        <v>43.586209992966502</v>
      </c>
      <c r="G27" s="10" t="s">
        <v>152</v>
      </c>
      <c r="H27" s="18">
        <v>37.319745481519497</v>
      </c>
      <c r="I27" s="10" t="s">
        <v>227</v>
      </c>
      <c r="J27" s="18">
        <v>29.6224169564127</v>
      </c>
      <c r="K27" s="10" t="s">
        <v>152</v>
      </c>
      <c r="L27" s="18">
        <v>13.0253500306791</v>
      </c>
      <c r="M27" s="10" t="s">
        <v>352</v>
      </c>
      <c r="N27" s="18">
        <v>13.487408306065801</v>
      </c>
      <c r="O27" s="10" t="s">
        <v>228</v>
      </c>
      <c r="P27" s="18">
        <v>46.944825368395698</v>
      </c>
      <c r="Q27" s="10" t="s">
        <v>152</v>
      </c>
      <c r="R27" s="18">
        <v>29.813806646893902</v>
      </c>
      <c r="S27" s="10" t="s">
        <v>169</v>
      </c>
    </row>
    <row r="28" spans="1:19" x14ac:dyDescent="0.2">
      <c r="A28" s="12" t="s">
        <v>190</v>
      </c>
      <c r="B28" s="18">
        <v>50.973994995806102</v>
      </c>
      <c r="C28" s="10" t="s">
        <v>152</v>
      </c>
      <c r="D28" s="18">
        <v>38.9411973331787</v>
      </c>
      <c r="E28" s="10" t="s">
        <v>496</v>
      </c>
      <c r="F28" s="18">
        <v>43.292786846712801</v>
      </c>
      <c r="G28" s="10" t="s">
        <v>152</v>
      </c>
      <c r="H28" s="18">
        <v>45.4274594721157</v>
      </c>
      <c r="I28" s="10" t="s">
        <v>152</v>
      </c>
      <c r="J28" s="18">
        <v>39.656981100726</v>
      </c>
      <c r="K28" s="10" t="s">
        <v>152</v>
      </c>
      <c r="L28" s="18">
        <v>39.413207485280601</v>
      </c>
      <c r="M28" s="10" t="s">
        <v>263</v>
      </c>
      <c r="N28" s="18">
        <v>13.6874111054048</v>
      </c>
      <c r="O28" s="10" t="s">
        <v>474</v>
      </c>
      <c r="P28" s="18">
        <v>65.012669145682395</v>
      </c>
      <c r="Q28" s="10" t="s">
        <v>261</v>
      </c>
      <c r="R28" s="18">
        <v>36.7753203111359</v>
      </c>
      <c r="S28" s="10" t="s">
        <v>152</v>
      </c>
    </row>
    <row r="29" spans="1:19" x14ac:dyDescent="0.2">
      <c r="A29" s="12" t="s">
        <v>191</v>
      </c>
      <c r="B29" s="18">
        <v>56.2830440406752</v>
      </c>
      <c r="C29" s="10" t="s">
        <v>152</v>
      </c>
      <c r="D29" s="18">
        <v>45.367964987433403</v>
      </c>
      <c r="E29" s="10" t="s">
        <v>225</v>
      </c>
      <c r="F29" s="18">
        <v>99.858726511016897</v>
      </c>
      <c r="G29" s="10" t="s">
        <v>152</v>
      </c>
      <c r="H29" s="18">
        <v>44.975611579914897</v>
      </c>
      <c r="I29" s="10" t="s">
        <v>152</v>
      </c>
      <c r="J29" s="18">
        <v>39.307308449294602</v>
      </c>
      <c r="K29" s="10" t="s">
        <v>152</v>
      </c>
      <c r="L29" s="18">
        <v>38.353331558375302</v>
      </c>
      <c r="M29" s="10" t="s">
        <v>152</v>
      </c>
      <c r="N29" s="18">
        <v>57.017563373836602</v>
      </c>
      <c r="O29" s="10" t="s">
        <v>497</v>
      </c>
      <c r="P29" s="18">
        <v>64.247776031729103</v>
      </c>
      <c r="Q29" s="10" t="s">
        <v>498</v>
      </c>
      <c r="R29" s="18">
        <v>50.375184973719001</v>
      </c>
      <c r="S29" s="10" t="s">
        <v>320</v>
      </c>
    </row>
    <row r="30" spans="1:19" x14ac:dyDescent="0.2">
      <c r="A30" s="12" t="s">
        <v>192</v>
      </c>
      <c r="B30" s="18">
        <v>67.582418925934206</v>
      </c>
      <c r="C30" s="10" t="s">
        <v>152</v>
      </c>
      <c r="D30" s="18">
        <v>62.556827741082898</v>
      </c>
      <c r="E30" s="10" t="s">
        <v>449</v>
      </c>
      <c r="F30" s="18">
        <v>111.082544682595</v>
      </c>
      <c r="G30" s="10" t="s">
        <v>152</v>
      </c>
      <c r="H30" s="18">
        <v>60.427403368227999</v>
      </c>
      <c r="I30" s="10" t="s">
        <v>152</v>
      </c>
      <c r="J30" s="18">
        <v>60.661125601330902</v>
      </c>
      <c r="K30" s="10" t="s">
        <v>152</v>
      </c>
      <c r="L30" s="18">
        <v>35.210013642367599</v>
      </c>
      <c r="M30" s="10" t="s">
        <v>152</v>
      </c>
      <c r="N30" s="18">
        <v>51.324071405498302</v>
      </c>
      <c r="O30" s="10" t="s">
        <v>497</v>
      </c>
      <c r="P30" s="18">
        <v>61.928427523361002</v>
      </c>
      <c r="Q30" s="10" t="s">
        <v>498</v>
      </c>
      <c r="R30" s="18">
        <v>58.973964787492399</v>
      </c>
      <c r="S30" s="10" t="s">
        <v>320</v>
      </c>
    </row>
    <row r="31" spans="1:19" x14ac:dyDescent="0.2">
      <c r="A31" s="12" t="s">
        <v>193</v>
      </c>
      <c r="B31" s="18">
        <v>64.665689125115193</v>
      </c>
      <c r="C31" s="10" t="s">
        <v>152</v>
      </c>
      <c r="D31" s="18">
        <v>53.7485215629181</v>
      </c>
      <c r="E31" s="10" t="s">
        <v>499</v>
      </c>
      <c r="F31" s="18">
        <v>105.425228016026</v>
      </c>
      <c r="G31" s="10" t="s">
        <v>152</v>
      </c>
      <c r="H31" s="18">
        <v>71.442806704200194</v>
      </c>
      <c r="I31" s="10" t="s">
        <v>152</v>
      </c>
      <c r="J31" s="18">
        <v>42.008806452121</v>
      </c>
      <c r="K31" s="10" t="s">
        <v>152</v>
      </c>
      <c r="L31" s="18">
        <v>33.122521240050702</v>
      </c>
      <c r="M31" s="10" t="s">
        <v>152</v>
      </c>
      <c r="N31" s="18">
        <v>46.554395488651203</v>
      </c>
      <c r="O31" s="10" t="s">
        <v>497</v>
      </c>
      <c r="P31" s="18">
        <v>56.428946703267201</v>
      </c>
      <c r="Q31" s="10" t="s">
        <v>498</v>
      </c>
      <c r="R31" s="18">
        <v>55.173678707511897</v>
      </c>
      <c r="S31" s="10" t="s">
        <v>320</v>
      </c>
    </row>
    <row r="32" spans="1:19" x14ac:dyDescent="0.2">
      <c r="A32" s="15" t="s">
        <v>195</v>
      </c>
      <c r="B32" s="19">
        <v>57.746781228238298</v>
      </c>
      <c r="C32" s="14" t="s">
        <v>152</v>
      </c>
      <c r="D32" s="19">
        <v>53.070264935797297</v>
      </c>
      <c r="E32" s="14" t="s">
        <v>152</v>
      </c>
      <c r="F32" s="19">
        <v>105.944133103073</v>
      </c>
      <c r="G32" s="14" t="s">
        <v>500</v>
      </c>
      <c r="H32" s="19">
        <v>69.417921679983394</v>
      </c>
      <c r="I32" s="14" t="s">
        <v>152</v>
      </c>
      <c r="J32" s="19">
        <v>42.227980260289399</v>
      </c>
      <c r="K32" s="14" t="s">
        <v>152</v>
      </c>
      <c r="L32" s="19">
        <v>31.9754789238862</v>
      </c>
      <c r="M32" s="14" t="s">
        <v>152</v>
      </c>
      <c r="N32" s="19">
        <v>65.312065665295606</v>
      </c>
      <c r="O32" s="14" t="s">
        <v>497</v>
      </c>
      <c r="P32" s="19">
        <v>55.963177571164401</v>
      </c>
      <c r="Q32" s="14" t="s">
        <v>446</v>
      </c>
      <c r="R32" s="19">
        <v>59.206909650679201</v>
      </c>
      <c r="S32" s="14" t="s">
        <v>152</v>
      </c>
    </row>
    <row r="34" spans="1:2" x14ac:dyDescent="0.2">
      <c r="A34" s="16" t="s">
        <v>196</v>
      </c>
      <c r="B34" s="16" t="s">
        <v>229</v>
      </c>
    </row>
    <row r="36" spans="1:2" x14ac:dyDescent="0.2">
      <c r="B36" s="16" t="s">
        <v>501</v>
      </c>
    </row>
    <row r="37" spans="1:2" x14ac:dyDescent="0.2">
      <c r="B37" s="16" t="s">
        <v>477</v>
      </c>
    </row>
    <row r="38" spans="1:2" x14ac:dyDescent="0.2">
      <c r="B38" s="16" t="s">
        <v>502</v>
      </c>
    </row>
    <row r="39" spans="1:2" x14ac:dyDescent="0.2">
      <c r="B39" s="16" t="s">
        <v>503</v>
      </c>
    </row>
    <row r="40" spans="1:2" x14ac:dyDescent="0.2">
      <c r="B40" s="16" t="s">
        <v>504</v>
      </c>
    </row>
    <row r="41" spans="1:2" x14ac:dyDescent="0.2">
      <c r="B41" s="16" t="s">
        <v>505</v>
      </c>
    </row>
    <row r="42" spans="1:2" x14ac:dyDescent="0.2">
      <c r="B42" s="16" t="s">
        <v>506</v>
      </c>
    </row>
    <row r="43" spans="1:2" x14ac:dyDescent="0.2">
      <c r="B43" s="16" t="s">
        <v>507</v>
      </c>
    </row>
    <row r="44" spans="1:2" x14ac:dyDescent="0.2">
      <c r="B44" s="16" t="s">
        <v>508</v>
      </c>
    </row>
    <row r="45" spans="1:2" x14ac:dyDescent="0.2">
      <c r="B45" s="16" t="s">
        <v>509</v>
      </c>
    </row>
    <row r="46" spans="1:2" x14ac:dyDescent="0.2">
      <c r="B46" s="16" t="s">
        <v>510</v>
      </c>
    </row>
    <row r="47" spans="1:2" x14ac:dyDescent="0.2">
      <c r="B47" s="16" t="s">
        <v>511</v>
      </c>
    </row>
    <row r="48" spans="1:2" x14ac:dyDescent="0.2">
      <c r="B48" s="16" t="s">
        <v>512</v>
      </c>
    </row>
    <row r="49" spans="1:2" x14ac:dyDescent="0.2">
      <c r="B49" s="16" t="s">
        <v>513</v>
      </c>
    </row>
    <row r="50" spans="1:2" x14ac:dyDescent="0.2">
      <c r="B50" s="16" t="s">
        <v>514</v>
      </c>
    </row>
    <row r="51" spans="1:2" x14ac:dyDescent="0.2">
      <c r="B51" s="16" t="s">
        <v>515</v>
      </c>
    </row>
    <row r="52" spans="1:2" x14ac:dyDescent="0.2">
      <c r="B52" s="16" t="s">
        <v>516</v>
      </c>
    </row>
    <row r="53" spans="1:2" x14ac:dyDescent="0.2">
      <c r="B53" s="16" t="s">
        <v>517</v>
      </c>
    </row>
    <row r="54" spans="1:2" x14ac:dyDescent="0.2">
      <c r="B54" s="16" t="s">
        <v>518</v>
      </c>
    </row>
    <row r="55" spans="1:2" x14ac:dyDescent="0.2">
      <c r="B55" s="16" t="s">
        <v>519</v>
      </c>
    </row>
    <row r="56" spans="1:2" x14ac:dyDescent="0.2">
      <c r="B56" s="16" t="s">
        <v>520</v>
      </c>
    </row>
    <row r="58" spans="1:2" x14ac:dyDescent="0.2">
      <c r="B58" s="16" t="s">
        <v>336</v>
      </c>
    </row>
    <row r="59" spans="1:2" x14ac:dyDescent="0.2">
      <c r="B59" s="16" t="s">
        <v>203</v>
      </c>
    </row>
    <row r="60" spans="1:2" x14ac:dyDescent="0.2">
      <c r="B60" s="16" t="s">
        <v>325</v>
      </c>
    </row>
    <row r="61" spans="1:2" x14ac:dyDescent="0.2">
      <c r="B61" s="16" t="s">
        <v>204</v>
      </c>
    </row>
    <row r="64" spans="1:2" x14ac:dyDescent="0.2">
      <c r="A64" s="17" t="str">
        <f>HYPERLINK("#'WAGERING 13'!A2", "&lt;&lt;&lt; Previous table")</f>
        <v>&lt;&lt;&lt; Previous table</v>
      </c>
    </row>
    <row r="65" spans="1:1" x14ac:dyDescent="0.2">
      <c r="A65" s="17" t="str">
        <f>HYPERLINK("#'WAGERING 15'!A2",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Q6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HYPERLINK("#'INDEX'!B125", "Link to index")</f>
        <v>Link to index</v>
      </c>
    </row>
    <row r="2" spans="1:17" ht="15.75" customHeight="1" x14ac:dyDescent="0.2">
      <c r="A2" s="27" t="s">
        <v>524</v>
      </c>
      <c r="B2" s="28"/>
      <c r="C2" s="28"/>
      <c r="D2" s="28"/>
      <c r="E2" s="28"/>
      <c r="F2" s="28"/>
      <c r="G2" s="28"/>
      <c r="H2" s="28"/>
      <c r="I2" s="28"/>
      <c r="J2" s="28"/>
      <c r="K2" s="28"/>
      <c r="L2" s="28"/>
      <c r="M2" s="28"/>
      <c r="N2" s="28"/>
      <c r="O2" s="28"/>
      <c r="P2" s="28"/>
      <c r="Q2" s="28"/>
    </row>
    <row r="3" spans="1:17" ht="15.75" customHeight="1" x14ac:dyDescent="0.2">
      <c r="A3" s="27" t="s">
        <v>136</v>
      </c>
      <c r="B3" s="28"/>
      <c r="C3" s="28"/>
      <c r="D3" s="28"/>
      <c r="E3" s="28"/>
      <c r="F3" s="28"/>
      <c r="G3" s="28"/>
      <c r="H3" s="28"/>
      <c r="I3" s="28"/>
      <c r="J3" s="28"/>
      <c r="K3" s="28"/>
      <c r="L3" s="28"/>
      <c r="M3" s="28"/>
      <c r="N3" s="28"/>
      <c r="O3" s="28"/>
      <c r="P3" s="28"/>
      <c r="Q3" s="28"/>
    </row>
    <row r="4" spans="1:17" ht="15.75" customHeight="1" x14ac:dyDescent="0.2"/>
    <row r="5" spans="1:17"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row>
    <row r="6" spans="1:17" x14ac:dyDescent="0.2">
      <c r="A6" s="29" t="s">
        <v>221</v>
      </c>
      <c r="B6" s="29"/>
      <c r="C6" s="29"/>
      <c r="D6" s="29"/>
      <c r="E6" s="29"/>
      <c r="F6" s="29"/>
      <c r="G6" s="29"/>
      <c r="H6" s="29"/>
      <c r="I6" s="29"/>
      <c r="J6" s="29"/>
      <c r="K6" s="29"/>
      <c r="L6" s="29"/>
      <c r="M6" s="29"/>
      <c r="N6" s="29"/>
      <c r="O6" s="29"/>
      <c r="P6" s="29"/>
      <c r="Q6" s="29"/>
    </row>
    <row r="7" spans="1:17" x14ac:dyDescent="0.2">
      <c r="A7" s="12" t="s">
        <v>163</v>
      </c>
      <c r="B7" s="18">
        <v>10.688330993475899</v>
      </c>
      <c r="C7" s="10" t="s">
        <v>169</v>
      </c>
      <c r="D7" s="18">
        <v>12.536162442858799</v>
      </c>
      <c r="E7" s="10" t="s">
        <v>152</v>
      </c>
      <c r="F7" s="18">
        <v>20.379580096239099</v>
      </c>
      <c r="G7" s="10" t="s">
        <v>152</v>
      </c>
      <c r="H7" s="18">
        <v>7.7999330954987096</v>
      </c>
      <c r="I7" s="10" t="s">
        <v>169</v>
      </c>
      <c r="J7" s="18">
        <v>9.4062851958453297</v>
      </c>
      <c r="K7" s="10" t="s">
        <v>169</v>
      </c>
      <c r="L7" s="18">
        <v>8.5807992617409994</v>
      </c>
      <c r="M7" s="10" t="s">
        <v>152</v>
      </c>
      <c r="N7" s="18">
        <v>23.541688496492</v>
      </c>
      <c r="O7" s="10" t="s">
        <v>152</v>
      </c>
      <c r="P7" s="18">
        <v>19.5194807677602</v>
      </c>
      <c r="Q7" s="10" t="s">
        <v>152</v>
      </c>
    </row>
    <row r="8" spans="1:17" x14ac:dyDescent="0.2">
      <c r="A8" s="12" t="s">
        <v>164</v>
      </c>
      <c r="B8" s="18">
        <v>8.10154397733187</v>
      </c>
      <c r="C8" s="10" t="s">
        <v>169</v>
      </c>
      <c r="D8" s="18">
        <v>11.9052768445605</v>
      </c>
      <c r="E8" s="10" t="s">
        <v>152</v>
      </c>
      <c r="F8" s="18">
        <v>24.313687223523299</v>
      </c>
      <c r="G8" s="10" t="s">
        <v>152</v>
      </c>
      <c r="H8" s="18">
        <v>5.1890685700386197</v>
      </c>
      <c r="I8" s="10" t="s">
        <v>169</v>
      </c>
      <c r="J8" s="18">
        <v>7.2196613593858796</v>
      </c>
      <c r="K8" s="10" t="s">
        <v>169</v>
      </c>
      <c r="L8" s="18">
        <v>1.0955883056207001</v>
      </c>
      <c r="M8" s="10" t="s">
        <v>169</v>
      </c>
      <c r="N8" s="18">
        <v>19.8496012467151</v>
      </c>
      <c r="O8" s="10" t="s">
        <v>152</v>
      </c>
      <c r="P8" s="18">
        <v>19.356722744673998</v>
      </c>
      <c r="Q8" s="10" t="s">
        <v>152</v>
      </c>
    </row>
    <row r="9" spans="1:17" x14ac:dyDescent="0.2">
      <c r="A9" s="12" t="s">
        <v>165</v>
      </c>
      <c r="B9" s="18">
        <v>8.3066008636644</v>
      </c>
      <c r="C9" s="10" t="s">
        <v>169</v>
      </c>
      <c r="D9" s="18">
        <v>11.765940880168399</v>
      </c>
      <c r="E9" s="10" t="s">
        <v>169</v>
      </c>
      <c r="F9" s="18">
        <v>22.5093638977918</v>
      </c>
      <c r="G9" s="10" t="s">
        <v>152</v>
      </c>
      <c r="H9" s="18">
        <v>4.8464931666232998</v>
      </c>
      <c r="I9" s="10" t="s">
        <v>169</v>
      </c>
      <c r="J9" s="18">
        <v>0.135164006261146</v>
      </c>
      <c r="K9" s="10" t="s">
        <v>169</v>
      </c>
      <c r="L9" s="18">
        <v>1.7221467730585999E-2</v>
      </c>
      <c r="M9" s="10" t="s">
        <v>169</v>
      </c>
      <c r="N9" s="18">
        <v>21.292043817496499</v>
      </c>
      <c r="O9" s="10" t="s">
        <v>169</v>
      </c>
      <c r="P9" s="18">
        <v>19.9297523434529</v>
      </c>
      <c r="Q9" s="10" t="s">
        <v>152</v>
      </c>
    </row>
    <row r="10" spans="1:17" x14ac:dyDescent="0.2">
      <c r="A10" s="12" t="s">
        <v>166</v>
      </c>
      <c r="B10" s="18">
        <v>6.3973694616136996</v>
      </c>
      <c r="C10" s="10" t="s">
        <v>169</v>
      </c>
      <c r="D10" s="18">
        <v>11.502567435146901</v>
      </c>
      <c r="E10" s="10" t="s">
        <v>152</v>
      </c>
      <c r="F10" s="18">
        <v>25.325075664163201</v>
      </c>
      <c r="G10" s="10" t="s">
        <v>152</v>
      </c>
      <c r="H10" s="18">
        <v>4.5713752161748902</v>
      </c>
      <c r="I10" s="10" t="s">
        <v>169</v>
      </c>
      <c r="J10" s="18">
        <v>2.6992787847133499</v>
      </c>
      <c r="K10" s="10" t="s">
        <v>169</v>
      </c>
      <c r="L10" s="18">
        <v>4.2588228613611202E-2</v>
      </c>
      <c r="M10" s="10" t="s">
        <v>169</v>
      </c>
      <c r="N10" s="18">
        <v>20.741766926722701</v>
      </c>
      <c r="O10" s="10" t="s">
        <v>169</v>
      </c>
      <c r="P10" s="18">
        <v>20.950345509246802</v>
      </c>
      <c r="Q10" s="10" t="s">
        <v>152</v>
      </c>
    </row>
    <row r="11" spans="1:17" x14ac:dyDescent="0.2">
      <c r="A11" s="12" t="s">
        <v>170</v>
      </c>
      <c r="B11" s="18">
        <v>11.0231879934561</v>
      </c>
      <c r="C11" s="10" t="s">
        <v>169</v>
      </c>
      <c r="D11" s="18">
        <v>11.436611757167</v>
      </c>
      <c r="E11" s="10" t="s">
        <v>152</v>
      </c>
      <c r="F11" s="18">
        <v>24.7118644067797</v>
      </c>
      <c r="G11" s="10" t="s">
        <v>152</v>
      </c>
      <c r="H11" s="18">
        <v>4.3418609969173598</v>
      </c>
      <c r="I11" s="10" t="s">
        <v>169</v>
      </c>
      <c r="J11" s="18">
        <v>2.42954671618388</v>
      </c>
      <c r="K11" s="10" t="s">
        <v>169</v>
      </c>
      <c r="L11" s="18">
        <v>4.18618037204678E-2</v>
      </c>
      <c r="M11" s="10" t="s">
        <v>169</v>
      </c>
      <c r="N11" s="18">
        <v>21.108975152115601</v>
      </c>
      <c r="O11" s="10" t="s">
        <v>169</v>
      </c>
      <c r="P11" s="18">
        <v>20.835691946990401</v>
      </c>
      <c r="Q11" s="10" t="s">
        <v>152</v>
      </c>
    </row>
    <row r="12" spans="1:17" x14ac:dyDescent="0.2">
      <c r="A12" s="12" t="s">
        <v>171</v>
      </c>
      <c r="B12" s="18">
        <v>14.104165922964301</v>
      </c>
      <c r="C12" s="10" t="s">
        <v>169</v>
      </c>
      <c r="D12" s="18">
        <v>10.855047514116499</v>
      </c>
      <c r="E12" s="10" t="s">
        <v>152</v>
      </c>
      <c r="F12" s="18">
        <v>24.734509390907501</v>
      </c>
      <c r="G12" s="10" t="s">
        <v>152</v>
      </c>
      <c r="H12" s="18">
        <v>4.1368932754964796</v>
      </c>
      <c r="I12" s="10" t="s">
        <v>169</v>
      </c>
      <c r="J12" s="18">
        <v>2.4740431817194501</v>
      </c>
      <c r="K12" s="10" t="s">
        <v>169</v>
      </c>
      <c r="L12" s="18">
        <v>3.8109756097561003E-2</v>
      </c>
      <c r="M12" s="10" t="s">
        <v>169</v>
      </c>
      <c r="N12" s="18">
        <v>21.8039411994502</v>
      </c>
      <c r="O12" s="10" t="s">
        <v>169</v>
      </c>
      <c r="P12" s="18">
        <v>19.8635272945411</v>
      </c>
      <c r="Q12" s="10" t="s">
        <v>152</v>
      </c>
    </row>
    <row r="13" spans="1:17" x14ac:dyDescent="0.2">
      <c r="A13" s="12" t="s">
        <v>172</v>
      </c>
      <c r="B13" s="18">
        <v>12.563923537070901</v>
      </c>
      <c r="C13" s="10" t="s">
        <v>169</v>
      </c>
      <c r="D13" s="18">
        <v>9.7584636555675495</v>
      </c>
      <c r="E13" s="10" t="s">
        <v>152</v>
      </c>
      <c r="F13" s="18">
        <v>22.297951397227699</v>
      </c>
      <c r="G13" s="10" t="s">
        <v>152</v>
      </c>
      <c r="H13" s="18">
        <v>4.1284581659934698</v>
      </c>
      <c r="I13" s="10" t="s">
        <v>169</v>
      </c>
      <c r="J13" s="18">
        <v>2.1396333302206898</v>
      </c>
      <c r="K13" s="10" t="s">
        <v>169</v>
      </c>
      <c r="L13" s="18">
        <v>3.8499834052439397E-2</v>
      </c>
      <c r="M13" s="10" t="s">
        <v>169</v>
      </c>
      <c r="N13" s="18">
        <v>8.6376271447348199</v>
      </c>
      <c r="O13" s="10" t="s">
        <v>169</v>
      </c>
      <c r="P13" s="18">
        <v>20.3068649384929</v>
      </c>
      <c r="Q13" s="10" t="s">
        <v>152</v>
      </c>
    </row>
    <row r="14" spans="1:17" x14ac:dyDescent="0.2">
      <c r="A14" s="12" t="s">
        <v>173</v>
      </c>
      <c r="B14" s="18">
        <v>13.462211175549999</v>
      </c>
      <c r="C14" s="10" t="s">
        <v>169</v>
      </c>
      <c r="D14" s="18">
        <v>9.2707481213093104</v>
      </c>
      <c r="E14" s="10" t="s">
        <v>152</v>
      </c>
      <c r="F14" s="18">
        <v>26.0778211346151</v>
      </c>
      <c r="G14" s="10" t="s">
        <v>152</v>
      </c>
      <c r="H14" s="18">
        <v>4.5496160716465797</v>
      </c>
      <c r="I14" s="10" t="s">
        <v>169</v>
      </c>
      <c r="J14" s="18">
        <v>2.1819980793295102</v>
      </c>
      <c r="K14" s="10" t="s">
        <v>169</v>
      </c>
      <c r="L14" s="18">
        <v>3.3041264868569203E-2</v>
      </c>
      <c r="M14" s="10" t="s">
        <v>169</v>
      </c>
      <c r="N14" s="18">
        <v>8.7687116032849204</v>
      </c>
      <c r="O14" s="10" t="s">
        <v>169</v>
      </c>
      <c r="P14" s="18">
        <v>18.911062200898201</v>
      </c>
      <c r="Q14" s="10" t="s">
        <v>152</v>
      </c>
    </row>
    <row r="15" spans="1:17" x14ac:dyDescent="0.2">
      <c r="A15" s="12" t="s">
        <v>174</v>
      </c>
      <c r="B15" s="18">
        <v>15.165836921420899</v>
      </c>
      <c r="C15" s="10" t="s">
        <v>169</v>
      </c>
      <c r="D15" s="18">
        <v>9.5928316618864802</v>
      </c>
      <c r="E15" s="10" t="s">
        <v>152</v>
      </c>
      <c r="F15" s="18">
        <v>28.248395448629299</v>
      </c>
      <c r="G15" s="10" t="s">
        <v>152</v>
      </c>
      <c r="H15" s="18">
        <v>4.24528742195261</v>
      </c>
      <c r="I15" s="10" t="s">
        <v>169</v>
      </c>
      <c r="J15" s="18">
        <v>2.2106216539804802</v>
      </c>
      <c r="K15" s="10" t="s">
        <v>169</v>
      </c>
      <c r="L15" s="18">
        <v>6.5685059255569298</v>
      </c>
      <c r="M15" s="10" t="s">
        <v>169</v>
      </c>
      <c r="N15" s="18">
        <v>8.6309110959612791</v>
      </c>
      <c r="O15" s="10" t="s">
        <v>169</v>
      </c>
      <c r="P15" s="18">
        <v>9.5631442132757503</v>
      </c>
      <c r="Q15" s="10" t="s">
        <v>152</v>
      </c>
    </row>
    <row r="16" spans="1:17" x14ac:dyDescent="0.2">
      <c r="A16" s="12" t="s">
        <v>176</v>
      </c>
      <c r="B16" s="18">
        <v>10.574884648958699</v>
      </c>
      <c r="C16" s="10" t="s">
        <v>169</v>
      </c>
      <c r="D16" s="18">
        <v>9.6061635515168007</v>
      </c>
      <c r="E16" s="10" t="s">
        <v>152</v>
      </c>
      <c r="F16" s="18">
        <v>29.835206414427901</v>
      </c>
      <c r="G16" s="10" t="s">
        <v>152</v>
      </c>
      <c r="H16" s="18">
        <v>4.3441241950152403</v>
      </c>
      <c r="I16" s="10" t="s">
        <v>169</v>
      </c>
      <c r="J16" s="18">
        <v>2.44144144144144</v>
      </c>
      <c r="K16" s="10" t="s">
        <v>169</v>
      </c>
      <c r="L16" s="18">
        <v>8.8431962554329608</v>
      </c>
      <c r="M16" s="10" t="s">
        <v>169</v>
      </c>
      <c r="N16" s="18">
        <v>8.6353553157295995</v>
      </c>
      <c r="O16" s="10" t="s">
        <v>169</v>
      </c>
      <c r="P16" s="18">
        <v>9.0430759459979697</v>
      </c>
      <c r="Q16" s="10" t="s">
        <v>152</v>
      </c>
    </row>
    <row r="17" spans="1:17" x14ac:dyDescent="0.2">
      <c r="A17" s="12" t="s">
        <v>177</v>
      </c>
      <c r="B17" s="18">
        <v>14.717387700978</v>
      </c>
      <c r="C17" s="10" t="s">
        <v>169</v>
      </c>
      <c r="D17" s="18">
        <v>11.7283599388863</v>
      </c>
      <c r="E17" s="10" t="s">
        <v>152</v>
      </c>
      <c r="F17" s="18">
        <v>26.511527708410501</v>
      </c>
      <c r="G17" s="10" t="s">
        <v>152</v>
      </c>
      <c r="H17" s="18">
        <v>4.3227974028162697</v>
      </c>
      <c r="I17" s="10" t="s">
        <v>169</v>
      </c>
      <c r="J17" s="18">
        <v>2.2786330771182701</v>
      </c>
      <c r="K17" s="10" t="s">
        <v>169</v>
      </c>
      <c r="L17" s="18">
        <v>7.4962067118886102</v>
      </c>
      <c r="M17" s="10" t="s">
        <v>169</v>
      </c>
      <c r="N17" s="18">
        <v>9.0182586523298198</v>
      </c>
      <c r="O17" s="10" t="s">
        <v>169</v>
      </c>
      <c r="P17" s="18">
        <v>8.8076472601120006</v>
      </c>
      <c r="Q17" s="10" t="s">
        <v>152</v>
      </c>
    </row>
    <row r="18" spans="1:17" x14ac:dyDescent="0.2">
      <c r="A18" s="12" t="s">
        <v>178</v>
      </c>
      <c r="B18" s="18">
        <v>3.0024004200735099</v>
      </c>
      <c r="C18" s="10" t="s">
        <v>169</v>
      </c>
      <c r="D18" s="18">
        <v>9.3122871559748504</v>
      </c>
      <c r="E18" s="10" t="s">
        <v>152</v>
      </c>
      <c r="F18" s="18">
        <v>18.386515770995199</v>
      </c>
      <c r="G18" s="10" t="s">
        <v>152</v>
      </c>
      <c r="H18" s="18">
        <v>4.2229762728149396</v>
      </c>
      <c r="I18" s="10" t="s">
        <v>169</v>
      </c>
      <c r="J18" s="18">
        <v>0.63187842532086103</v>
      </c>
      <c r="K18" s="10" t="s">
        <v>169</v>
      </c>
      <c r="L18" s="18">
        <v>2.92913009731924</v>
      </c>
      <c r="M18" s="10" t="s">
        <v>169</v>
      </c>
      <c r="N18" s="18">
        <v>8.7538591804579102</v>
      </c>
      <c r="O18" s="10" t="s">
        <v>169</v>
      </c>
      <c r="P18" s="18">
        <v>9.3632405865473594</v>
      </c>
      <c r="Q18" s="10" t="s">
        <v>152</v>
      </c>
    </row>
    <row r="19" spans="1:17" x14ac:dyDescent="0.2">
      <c r="A19" s="12" t="s">
        <v>179</v>
      </c>
      <c r="B19" s="18">
        <v>2.5400112973074802</v>
      </c>
      <c r="C19" s="10" t="s">
        <v>169</v>
      </c>
      <c r="D19" s="18">
        <v>8.9488941648277507</v>
      </c>
      <c r="E19" s="10" t="s">
        <v>152</v>
      </c>
      <c r="F19" s="18">
        <v>17.699301273491201</v>
      </c>
      <c r="G19" s="10" t="s">
        <v>152</v>
      </c>
      <c r="H19" s="18">
        <v>4.0884307935703399</v>
      </c>
      <c r="I19" s="10" t="s">
        <v>169</v>
      </c>
      <c r="J19" s="18">
        <v>0.41166087256893502</v>
      </c>
      <c r="K19" s="10" t="s">
        <v>169</v>
      </c>
      <c r="L19" s="18">
        <v>2.6517911535291501</v>
      </c>
      <c r="M19" s="10" t="s">
        <v>169</v>
      </c>
      <c r="N19" s="18">
        <v>8.2755064667078795</v>
      </c>
      <c r="O19" s="10" t="s">
        <v>169</v>
      </c>
      <c r="P19" s="18">
        <v>9.0921349594039995</v>
      </c>
      <c r="Q19" s="10" t="s">
        <v>152</v>
      </c>
    </row>
    <row r="20" spans="1:17" x14ac:dyDescent="0.2">
      <c r="A20" s="12" t="s">
        <v>180</v>
      </c>
      <c r="B20" s="18">
        <v>7.0119213227913901</v>
      </c>
      <c r="C20" s="10" t="s">
        <v>169</v>
      </c>
      <c r="D20" s="18">
        <v>8.4757599285811995</v>
      </c>
      <c r="E20" s="10" t="s">
        <v>152</v>
      </c>
      <c r="F20" s="18">
        <v>12.1565710661383</v>
      </c>
      <c r="G20" s="10" t="s">
        <v>152</v>
      </c>
      <c r="H20" s="18">
        <v>3.9422628631168801</v>
      </c>
      <c r="I20" s="10" t="s">
        <v>169</v>
      </c>
      <c r="J20" s="18">
        <v>0.28886256308725899</v>
      </c>
      <c r="K20" s="10" t="s">
        <v>169</v>
      </c>
      <c r="L20" s="18">
        <v>3.08310847005859</v>
      </c>
      <c r="M20" s="10" t="s">
        <v>169</v>
      </c>
      <c r="N20" s="18">
        <v>4.1315030342853403</v>
      </c>
      <c r="O20" s="10" t="s">
        <v>169</v>
      </c>
      <c r="P20" s="18">
        <v>9.57998530422622</v>
      </c>
      <c r="Q20" s="10" t="s">
        <v>152</v>
      </c>
    </row>
    <row r="21" spans="1:17" x14ac:dyDescent="0.2">
      <c r="A21" s="12" t="s">
        <v>181</v>
      </c>
      <c r="B21" s="18">
        <v>7.5959051331560303</v>
      </c>
      <c r="C21" s="10" t="s">
        <v>169</v>
      </c>
      <c r="D21" s="18">
        <v>8.1822176229837993</v>
      </c>
      <c r="E21" s="10" t="s">
        <v>152</v>
      </c>
      <c r="F21" s="18">
        <v>11.601926029427901</v>
      </c>
      <c r="G21" s="10" t="s">
        <v>152</v>
      </c>
      <c r="H21" s="18">
        <v>3.8241174923038201</v>
      </c>
      <c r="I21" s="10" t="s">
        <v>169</v>
      </c>
      <c r="J21" s="18">
        <v>0.15638424946038301</v>
      </c>
      <c r="K21" s="10" t="s">
        <v>169</v>
      </c>
      <c r="L21" s="18">
        <v>3.2276945472190199</v>
      </c>
      <c r="M21" s="10" t="s">
        <v>169</v>
      </c>
      <c r="N21" s="18">
        <v>3.44335880473791</v>
      </c>
      <c r="O21" s="10" t="s">
        <v>169</v>
      </c>
      <c r="P21" s="18">
        <v>9.6608436841295795</v>
      </c>
      <c r="Q21" s="10" t="s">
        <v>152</v>
      </c>
    </row>
    <row r="22" spans="1:17" x14ac:dyDescent="0.2">
      <c r="A22" s="12" t="s">
        <v>182</v>
      </c>
      <c r="B22" s="18">
        <v>8.0364856448275207E-3</v>
      </c>
      <c r="C22" s="10" t="s">
        <v>169</v>
      </c>
      <c r="D22" s="18">
        <v>7.7121855784006499</v>
      </c>
      <c r="E22" s="10" t="s">
        <v>152</v>
      </c>
      <c r="F22" s="18">
        <v>14.6158902159553</v>
      </c>
      <c r="G22" s="10" t="s">
        <v>152</v>
      </c>
      <c r="H22" s="18">
        <v>1.10891993406195</v>
      </c>
      <c r="I22" s="10" t="s">
        <v>169</v>
      </c>
      <c r="J22" s="18">
        <v>0.147859575349397</v>
      </c>
      <c r="K22" s="10" t="s">
        <v>169</v>
      </c>
      <c r="L22" s="18">
        <v>3.4289050352864501</v>
      </c>
      <c r="M22" s="10" t="s">
        <v>169</v>
      </c>
      <c r="N22" s="18">
        <v>3.2627800830360001</v>
      </c>
      <c r="O22" s="10" t="s">
        <v>169</v>
      </c>
      <c r="P22" s="18">
        <v>9.6938471345174104</v>
      </c>
      <c r="Q22" s="10" t="s">
        <v>152</v>
      </c>
    </row>
    <row r="23" spans="1:17" x14ac:dyDescent="0.2">
      <c r="A23" s="12" t="s">
        <v>184</v>
      </c>
      <c r="B23" s="18">
        <v>0</v>
      </c>
      <c r="C23" s="10" t="s">
        <v>167</v>
      </c>
      <c r="D23" s="18">
        <v>5.9613678986601304</v>
      </c>
      <c r="E23" s="10" t="s">
        <v>152</v>
      </c>
      <c r="F23" s="18">
        <v>8.4953761208384506</v>
      </c>
      <c r="G23" s="10" t="s">
        <v>152</v>
      </c>
      <c r="H23" s="18">
        <v>0.96226194525131303</v>
      </c>
      <c r="I23" s="10" t="s">
        <v>169</v>
      </c>
      <c r="J23" s="18">
        <v>0.115544701356337</v>
      </c>
      <c r="K23" s="10" t="s">
        <v>169</v>
      </c>
      <c r="L23" s="18">
        <v>3.4608464495445501</v>
      </c>
      <c r="M23" s="10" t="s">
        <v>169</v>
      </c>
      <c r="N23" s="18">
        <v>2.9690594567452901</v>
      </c>
      <c r="O23" s="10" t="s">
        <v>169</v>
      </c>
      <c r="P23" s="18">
        <v>10.7734629079737</v>
      </c>
      <c r="Q23" s="10" t="s">
        <v>152</v>
      </c>
    </row>
    <row r="24" spans="1:17" x14ac:dyDescent="0.2">
      <c r="A24" s="12" t="s">
        <v>185</v>
      </c>
      <c r="B24" s="18">
        <v>0</v>
      </c>
      <c r="C24" s="10" t="s">
        <v>167</v>
      </c>
      <c r="D24" s="18">
        <v>4.7825482037900402</v>
      </c>
      <c r="E24" s="10" t="s">
        <v>152</v>
      </c>
      <c r="F24" s="18">
        <v>8.4198621014145303</v>
      </c>
      <c r="G24" s="10" t="s">
        <v>152</v>
      </c>
      <c r="H24" s="18">
        <v>0.89671507443318899</v>
      </c>
      <c r="I24" s="10" t="s">
        <v>169</v>
      </c>
      <c r="J24" s="18">
        <v>0.14310310131252399</v>
      </c>
      <c r="K24" s="10" t="s">
        <v>169</v>
      </c>
      <c r="L24" s="18">
        <v>0.92041215940723098</v>
      </c>
      <c r="M24" s="10" t="s">
        <v>169</v>
      </c>
      <c r="N24" s="18">
        <v>3.0106415491712899</v>
      </c>
      <c r="O24" s="10" t="s">
        <v>169</v>
      </c>
      <c r="P24" s="18">
        <v>10.955704484554399</v>
      </c>
      <c r="Q24" s="10" t="s">
        <v>152</v>
      </c>
    </row>
    <row r="25" spans="1:17" x14ac:dyDescent="0.2">
      <c r="A25" s="12" t="s">
        <v>187</v>
      </c>
      <c r="B25" s="18">
        <v>0</v>
      </c>
      <c r="C25" s="10" t="s">
        <v>167</v>
      </c>
      <c r="D25" s="18">
        <v>4.6851464515946297</v>
      </c>
      <c r="E25" s="10" t="s">
        <v>152</v>
      </c>
      <c r="F25" s="18">
        <v>8.5701565630333203</v>
      </c>
      <c r="G25" s="10" t="s">
        <v>493</v>
      </c>
      <c r="H25" s="18">
        <v>0.82051184054548998</v>
      </c>
      <c r="I25" s="10" t="s">
        <v>169</v>
      </c>
      <c r="J25" s="18">
        <v>8.2391318718758395</v>
      </c>
      <c r="K25" s="10" t="s">
        <v>168</v>
      </c>
      <c r="L25" s="18">
        <v>0</v>
      </c>
      <c r="M25" s="10" t="s">
        <v>167</v>
      </c>
      <c r="N25" s="18">
        <v>2.8952867905756601</v>
      </c>
      <c r="O25" s="10" t="s">
        <v>169</v>
      </c>
      <c r="P25" s="18">
        <v>11.562372917235299</v>
      </c>
      <c r="Q25" s="10" t="s">
        <v>152</v>
      </c>
    </row>
    <row r="26" spans="1:17" x14ac:dyDescent="0.2">
      <c r="A26" s="12" t="s">
        <v>188</v>
      </c>
      <c r="B26" s="18">
        <v>0</v>
      </c>
      <c r="C26" s="10" t="s">
        <v>167</v>
      </c>
      <c r="D26" s="18">
        <v>3.7674654118527302</v>
      </c>
      <c r="E26" s="10" t="s">
        <v>152</v>
      </c>
      <c r="F26" s="18">
        <v>7.9524452289481902</v>
      </c>
      <c r="G26" s="10" t="s">
        <v>152</v>
      </c>
      <c r="H26" s="18">
        <v>0</v>
      </c>
      <c r="I26" s="10" t="s">
        <v>494</v>
      </c>
      <c r="J26" s="18">
        <v>8.59355550457148</v>
      </c>
      <c r="K26" s="10" t="s">
        <v>152</v>
      </c>
      <c r="L26" s="18">
        <v>0</v>
      </c>
      <c r="M26" s="10" t="s">
        <v>167</v>
      </c>
      <c r="N26" s="18">
        <v>3.0192820988504199</v>
      </c>
      <c r="O26" s="10" t="s">
        <v>495</v>
      </c>
      <c r="P26" s="18">
        <v>10.9221226021685</v>
      </c>
      <c r="Q26" s="10" t="s">
        <v>210</v>
      </c>
    </row>
    <row r="27" spans="1:17" x14ac:dyDescent="0.2">
      <c r="A27" s="12" t="s">
        <v>189</v>
      </c>
      <c r="B27" s="18">
        <v>20.627536908653301</v>
      </c>
      <c r="C27" s="10" t="s">
        <v>152</v>
      </c>
      <c r="D27" s="18">
        <v>7.7351343335894596</v>
      </c>
      <c r="E27" s="10" t="s">
        <v>368</v>
      </c>
      <c r="F27" s="18">
        <v>8.8378223648297798</v>
      </c>
      <c r="G27" s="10" t="s">
        <v>152</v>
      </c>
      <c r="H27" s="18">
        <v>10.289531359104799</v>
      </c>
      <c r="I27" s="10" t="s">
        <v>227</v>
      </c>
      <c r="J27" s="18">
        <v>10.157080429904299</v>
      </c>
      <c r="K27" s="10" t="s">
        <v>152</v>
      </c>
      <c r="L27" s="18">
        <v>5.6377619443036604</v>
      </c>
      <c r="M27" s="10" t="s">
        <v>352</v>
      </c>
      <c r="N27" s="18">
        <v>3.8890105462145401</v>
      </c>
      <c r="O27" s="10" t="s">
        <v>228</v>
      </c>
      <c r="P27" s="18">
        <v>19.4275495417779</v>
      </c>
      <c r="Q27" s="10" t="s">
        <v>152</v>
      </c>
    </row>
    <row r="28" spans="1:17" x14ac:dyDescent="0.2">
      <c r="A28" s="12" t="s">
        <v>190</v>
      </c>
      <c r="B28" s="18">
        <v>22.0564949890538</v>
      </c>
      <c r="C28" s="10" t="s">
        <v>152</v>
      </c>
      <c r="D28" s="18">
        <v>7.9726488811309499</v>
      </c>
      <c r="E28" s="10" t="s">
        <v>496</v>
      </c>
      <c r="F28" s="18">
        <v>6.8066742801701903</v>
      </c>
      <c r="G28" s="10" t="s">
        <v>152</v>
      </c>
      <c r="H28" s="18">
        <v>9.1920179003340099</v>
      </c>
      <c r="I28" s="10" t="s">
        <v>152</v>
      </c>
      <c r="J28" s="18">
        <v>10.382118836060499</v>
      </c>
      <c r="K28" s="10" t="s">
        <v>152</v>
      </c>
      <c r="L28" s="18">
        <v>13.745119455459999</v>
      </c>
      <c r="M28" s="10" t="s">
        <v>263</v>
      </c>
      <c r="N28" s="18">
        <v>4.6374003663819101</v>
      </c>
      <c r="O28" s="10" t="s">
        <v>474</v>
      </c>
      <c r="P28" s="18">
        <v>23.810702955275399</v>
      </c>
      <c r="Q28" s="10" t="s">
        <v>261</v>
      </c>
    </row>
    <row r="29" spans="1:17" x14ac:dyDescent="0.2">
      <c r="A29" s="12" t="s">
        <v>191</v>
      </c>
      <c r="B29" s="18">
        <v>24.5652710689969</v>
      </c>
      <c r="C29" s="10" t="s">
        <v>152</v>
      </c>
      <c r="D29" s="18">
        <v>9.4982876686574897</v>
      </c>
      <c r="E29" s="10" t="s">
        <v>225</v>
      </c>
      <c r="F29" s="18">
        <v>16.795994738505801</v>
      </c>
      <c r="G29" s="10" t="s">
        <v>152</v>
      </c>
      <c r="H29" s="18">
        <v>9.6122988054851408</v>
      </c>
      <c r="I29" s="10" t="s">
        <v>152</v>
      </c>
      <c r="J29" s="18">
        <v>9.3500629624726894</v>
      </c>
      <c r="K29" s="10" t="s">
        <v>152</v>
      </c>
      <c r="L29" s="18">
        <v>13.865518823629101</v>
      </c>
      <c r="M29" s="10" t="s">
        <v>152</v>
      </c>
      <c r="N29" s="18">
        <v>13.9580853363919</v>
      </c>
      <c r="O29" s="10" t="s">
        <v>497</v>
      </c>
      <c r="P29" s="18">
        <v>24.422952700398898</v>
      </c>
      <c r="Q29" s="10" t="s">
        <v>498</v>
      </c>
    </row>
    <row r="30" spans="1:17" x14ac:dyDescent="0.2">
      <c r="A30" s="12" t="s">
        <v>192</v>
      </c>
      <c r="B30" s="18">
        <v>27.0472844453231</v>
      </c>
      <c r="C30" s="10" t="s">
        <v>152</v>
      </c>
      <c r="D30" s="18">
        <v>11.293798791322599</v>
      </c>
      <c r="E30" s="10" t="s">
        <v>449</v>
      </c>
      <c r="F30" s="18">
        <v>18.423856143122201</v>
      </c>
      <c r="G30" s="10" t="s">
        <v>152</v>
      </c>
      <c r="H30" s="18">
        <v>12.239691195826</v>
      </c>
      <c r="I30" s="10" t="s">
        <v>152</v>
      </c>
      <c r="J30" s="18">
        <v>13.4508667548787</v>
      </c>
      <c r="K30" s="10" t="s">
        <v>152</v>
      </c>
      <c r="L30" s="18">
        <v>13.302763547072001</v>
      </c>
      <c r="M30" s="10" t="s">
        <v>152</v>
      </c>
      <c r="N30" s="18">
        <v>11.128449036883</v>
      </c>
      <c r="O30" s="10" t="s">
        <v>497</v>
      </c>
      <c r="P30" s="18">
        <v>23.862675663394299</v>
      </c>
      <c r="Q30" s="10" t="s">
        <v>498</v>
      </c>
    </row>
    <row r="31" spans="1:17" x14ac:dyDescent="0.2">
      <c r="A31" s="12" t="s">
        <v>193</v>
      </c>
      <c r="B31" s="18">
        <v>27.497227674866</v>
      </c>
      <c r="C31" s="10" t="s">
        <v>152</v>
      </c>
      <c r="D31" s="18">
        <v>9.9511917465463906</v>
      </c>
      <c r="E31" s="10" t="s">
        <v>499</v>
      </c>
      <c r="F31" s="18">
        <v>18.496426385181799</v>
      </c>
      <c r="G31" s="10" t="s">
        <v>152</v>
      </c>
      <c r="H31" s="18">
        <v>14.281209457765801</v>
      </c>
      <c r="I31" s="10" t="s">
        <v>152</v>
      </c>
      <c r="J31" s="18">
        <v>9.6864253455352998</v>
      </c>
      <c r="K31" s="10" t="s">
        <v>152</v>
      </c>
      <c r="L31" s="18">
        <v>12.1547201762607</v>
      </c>
      <c r="M31" s="10" t="s">
        <v>152</v>
      </c>
      <c r="N31" s="18">
        <v>10.4531093257051</v>
      </c>
      <c r="O31" s="10" t="s">
        <v>497</v>
      </c>
      <c r="P31" s="18">
        <v>22.518676189108799</v>
      </c>
      <c r="Q31" s="10" t="s">
        <v>498</v>
      </c>
    </row>
    <row r="32" spans="1:17" x14ac:dyDescent="0.2">
      <c r="A32" s="15" t="s">
        <v>195</v>
      </c>
      <c r="B32" s="19">
        <v>26.730222340845501</v>
      </c>
      <c r="C32" s="14" t="s">
        <v>152</v>
      </c>
      <c r="D32" s="19">
        <v>9.8637864627177994</v>
      </c>
      <c r="E32" s="14" t="s">
        <v>152</v>
      </c>
      <c r="F32" s="19">
        <v>18.9303587194314</v>
      </c>
      <c r="G32" s="14" t="s">
        <v>500</v>
      </c>
      <c r="H32" s="19">
        <v>13.7843913500899</v>
      </c>
      <c r="I32" s="14" t="s">
        <v>152</v>
      </c>
      <c r="J32" s="19">
        <v>9.6503471249224599</v>
      </c>
      <c r="K32" s="14" t="s">
        <v>152</v>
      </c>
      <c r="L32" s="19">
        <v>12.5103513647163</v>
      </c>
      <c r="M32" s="14" t="s">
        <v>152</v>
      </c>
      <c r="N32" s="19">
        <v>14.676823478952601</v>
      </c>
      <c r="O32" s="14" t="s">
        <v>497</v>
      </c>
      <c r="P32" s="19">
        <v>22.938689357887998</v>
      </c>
      <c r="Q32" s="14" t="s">
        <v>446</v>
      </c>
    </row>
    <row r="34" spans="1:2" x14ac:dyDescent="0.2">
      <c r="A34" s="16" t="s">
        <v>196</v>
      </c>
      <c r="B34" s="16" t="s">
        <v>229</v>
      </c>
    </row>
    <row r="36" spans="1:2" x14ac:dyDescent="0.2">
      <c r="B36" s="16" t="s">
        <v>501</v>
      </c>
    </row>
    <row r="37" spans="1:2" x14ac:dyDescent="0.2">
      <c r="B37" s="16" t="s">
        <v>477</v>
      </c>
    </row>
    <row r="38" spans="1:2" x14ac:dyDescent="0.2">
      <c r="B38" s="16" t="s">
        <v>502</v>
      </c>
    </row>
    <row r="39" spans="1:2" x14ac:dyDescent="0.2">
      <c r="B39" s="16" t="s">
        <v>503</v>
      </c>
    </row>
    <row r="40" spans="1:2" x14ac:dyDescent="0.2">
      <c r="B40" s="16" t="s">
        <v>504</v>
      </c>
    </row>
    <row r="41" spans="1:2" x14ac:dyDescent="0.2">
      <c r="B41" s="16" t="s">
        <v>505</v>
      </c>
    </row>
    <row r="42" spans="1:2" x14ac:dyDescent="0.2">
      <c r="B42" s="16" t="s">
        <v>506</v>
      </c>
    </row>
    <row r="43" spans="1:2" x14ac:dyDescent="0.2">
      <c r="B43" s="16" t="s">
        <v>507</v>
      </c>
    </row>
    <row r="44" spans="1:2" x14ac:dyDescent="0.2">
      <c r="B44" s="16" t="s">
        <v>508</v>
      </c>
    </row>
    <row r="45" spans="1:2" x14ac:dyDescent="0.2">
      <c r="B45" s="16" t="s">
        <v>509</v>
      </c>
    </row>
    <row r="46" spans="1:2" x14ac:dyDescent="0.2">
      <c r="B46" s="16" t="s">
        <v>510</v>
      </c>
    </row>
    <row r="47" spans="1:2" x14ac:dyDescent="0.2">
      <c r="B47" s="16" t="s">
        <v>511</v>
      </c>
    </row>
    <row r="48" spans="1:2" x14ac:dyDescent="0.2">
      <c r="B48" s="16" t="s">
        <v>512</v>
      </c>
    </row>
    <row r="49" spans="1:2" x14ac:dyDescent="0.2">
      <c r="B49" s="16" t="s">
        <v>513</v>
      </c>
    </row>
    <row r="50" spans="1:2" x14ac:dyDescent="0.2">
      <c r="B50" s="16" t="s">
        <v>514</v>
      </c>
    </row>
    <row r="51" spans="1:2" x14ac:dyDescent="0.2">
      <c r="B51" s="16" t="s">
        <v>515</v>
      </c>
    </row>
    <row r="52" spans="1:2" x14ac:dyDescent="0.2">
      <c r="B52" s="16" t="s">
        <v>516</v>
      </c>
    </row>
    <row r="53" spans="1:2" x14ac:dyDescent="0.2">
      <c r="B53" s="16" t="s">
        <v>517</v>
      </c>
    </row>
    <row r="54" spans="1:2" x14ac:dyDescent="0.2">
      <c r="B54" s="16" t="s">
        <v>518</v>
      </c>
    </row>
    <row r="55" spans="1:2" x14ac:dyDescent="0.2">
      <c r="B55" s="16" t="s">
        <v>519</v>
      </c>
    </row>
    <row r="56" spans="1:2" x14ac:dyDescent="0.2">
      <c r="B56" s="16" t="s">
        <v>520</v>
      </c>
    </row>
    <row r="58" spans="1:2" x14ac:dyDescent="0.2">
      <c r="B58" s="16" t="s">
        <v>336</v>
      </c>
    </row>
    <row r="59" spans="1:2" x14ac:dyDescent="0.2">
      <c r="B59" s="16" t="s">
        <v>203</v>
      </c>
    </row>
    <row r="60" spans="1:2" x14ac:dyDescent="0.2">
      <c r="B60" s="16" t="s">
        <v>325</v>
      </c>
    </row>
    <row r="61" spans="1:2" x14ac:dyDescent="0.2">
      <c r="B61" s="16" t="s">
        <v>204</v>
      </c>
    </row>
    <row r="64" spans="1:2" x14ac:dyDescent="0.2">
      <c r="A64" s="17" t="str">
        <f>HYPERLINK("#'WAGERING 14'!A2", "&lt;&lt;&lt; Previous table")</f>
        <v>&lt;&lt;&lt; Previous table</v>
      </c>
    </row>
    <row r="65" spans="1:1" x14ac:dyDescent="0.2">
      <c r="A65" s="17" t="str">
        <f>HYPERLINK("#'TOTAL 1'!A2", "&gt;&gt;&gt; Next table")</f>
        <v>&gt;&gt;&gt; Next table</v>
      </c>
    </row>
  </sheetData>
  <mergeCells count="11">
    <mergeCell ref="A2:Q2"/>
    <mergeCell ref="A3:Q3"/>
    <mergeCell ref="A6:Q6"/>
    <mergeCell ref="B5:C5"/>
    <mergeCell ref="D5:E5"/>
    <mergeCell ref="F5:G5"/>
    <mergeCell ref="H5:I5"/>
    <mergeCell ref="J5:K5"/>
    <mergeCell ref="L5:M5"/>
    <mergeCell ref="N5:O5"/>
    <mergeCell ref="P5:Q5"/>
  </mergeCells>
  <pageMargins left="0.7" right="0.7" top="0.75" bottom="0.75" header="0.3" footer="0.3"/>
  <pageSetup paperSize="9" orientation="portrait" horizontalDpi="300" verticalDpi="30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HYPERLINK("#'INDEX'!B126", "Link to index")</f>
        <v>Link to index</v>
      </c>
    </row>
    <row r="2" spans="1:19" ht="15.75" customHeight="1" x14ac:dyDescent="0.2">
      <c r="A2" s="27" t="s">
        <v>525</v>
      </c>
      <c r="B2" s="28"/>
      <c r="C2" s="28"/>
      <c r="D2" s="28"/>
      <c r="E2" s="28"/>
      <c r="F2" s="28"/>
      <c r="G2" s="28"/>
      <c r="H2" s="28"/>
      <c r="I2" s="28"/>
      <c r="J2" s="28"/>
      <c r="K2" s="28"/>
      <c r="L2" s="28"/>
      <c r="M2" s="28"/>
      <c r="N2" s="28"/>
      <c r="O2" s="28"/>
      <c r="P2" s="28"/>
      <c r="Q2" s="28"/>
      <c r="R2" s="28"/>
      <c r="S2" s="28"/>
    </row>
    <row r="3" spans="1:19" ht="15.75" customHeight="1" x14ac:dyDescent="0.2">
      <c r="A3" s="27" t="s">
        <v>137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2011.8530000000001</v>
      </c>
      <c r="C7" s="10" t="s">
        <v>169</v>
      </c>
      <c r="D7" s="9">
        <v>47728.561599304303</v>
      </c>
      <c r="E7" s="10" t="s">
        <v>152</v>
      </c>
      <c r="F7" s="9">
        <v>1449.7550000000001</v>
      </c>
      <c r="G7" s="10" t="s">
        <v>152</v>
      </c>
      <c r="H7" s="9">
        <v>14971.11</v>
      </c>
      <c r="I7" s="10" t="s">
        <v>169</v>
      </c>
      <c r="J7" s="9">
        <v>5504.826</v>
      </c>
      <c r="K7" s="10" t="s">
        <v>169</v>
      </c>
      <c r="L7" s="9">
        <v>1864.1094501</v>
      </c>
      <c r="M7" s="10" t="s">
        <v>152</v>
      </c>
      <c r="N7" s="9">
        <v>36956.330999999998</v>
      </c>
      <c r="O7" s="10" t="s">
        <v>169</v>
      </c>
      <c r="P7" s="9">
        <v>2936.9470000000001</v>
      </c>
      <c r="Q7" s="10" t="s">
        <v>152</v>
      </c>
      <c r="R7" s="9">
        <v>113423.493049404</v>
      </c>
      <c r="S7" s="10" t="s">
        <v>169</v>
      </c>
    </row>
    <row r="8" spans="1:19" x14ac:dyDescent="0.2">
      <c r="A8" s="12" t="s">
        <v>164</v>
      </c>
      <c r="B8" s="9">
        <v>2307.0120000000002</v>
      </c>
      <c r="C8" s="10" t="s">
        <v>169</v>
      </c>
      <c r="D8" s="9">
        <v>48183.134897680902</v>
      </c>
      <c r="E8" s="10" t="s">
        <v>169</v>
      </c>
      <c r="F8" s="9">
        <v>1905.646</v>
      </c>
      <c r="G8" s="10" t="s">
        <v>152</v>
      </c>
      <c r="H8" s="9">
        <v>15893.628000000001</v>
      </c>
      <c r="I8" s="10" t="s">
        <v>169</v>
      </c>
      <c r="J8" s="9">
        <v>6091.2179999999998</v>
      </c>
      <c r="K8" s="10" t="s">
        <v>169</v>
      </c>
      <c r="L8" s="9">
        <v>2093.7269999999999</v>
      </c>
      <c r="M8" s="10" t="s">
        <v>152</v>
      </c>
      <c r="N8" s="9">
        <v>38376.072999999997</v>
      </c>
      <c r="O8" s="10" t="s">
        <v>169</v>
      </c>
      <c r="P8" s="9">
        <v>2925.98</v>
      </c>
      <c r="Q8" s="10" t="s">
        <v>152</v>
      </c>
      <c r="R8" s="9">
        <v>117776.418897681</v>
      </c>
      <c r="S8" s="10" t="s">
        <v>169</v>
      </c>
    </row>
    <row r="9" spans="1:19" x14ac:dyDescent="0.2">
      <c r="A9" s="12" t="s">
        <v>165</v>
      </c>
      <c r="B9" s="9">
        <v>2632.2350000000001</v>
      </c>
      <c r="C9" s="10" t="s">
        <v>169</v>
      </c>
      <c r="D9" s="9">
        <v>52083.432000000001</v>
      </c>
      <c r="E9" s="10" t="s">
        <v>169</v>
      </c>
      <c r="F9" s="9">
        <v>2544.21649953</v>
      </c>
      <c r="G9" s="10" t="s">
        <v>169</v>
      </c>
      <c r="H9" s="9">
        <v>16766.8</v>
      </c>
      <c r="I9" s="10" t="s">
        <v>169</v>
      </c>
      <c r="J9" s="9">
        <v>6749.4520000000002</v>
      </c>
      <c r="K9" s="10" t="s">
        <v>169</v>
      </c>
      <c r="L9" s="9">
        <v>2163.2012</v>
      </c>
      <c r="M9" s="10" t="s">
        <v>169</v>
      </c>
      <c r="N9" s="9">
        <v>38304.790999999997</v>
      </c>
      <c r="O9" s="10" t="s">
        <v>169</v>
      </c>
      <c r="P9" s="9">
        <v>2984.0430000000001</v>
      </c>
      <c r="Q9" s="10" t="s">
        <v>152</v>
      </c>
      <c r="R9" s="9">
        <v>124228.17069953</v>
      </c>
      <c r="S9" s="10" t="s">
        <v>169</v>
      </c>
    </row>
    <row r="10" spans="1:19" x14ac:dyDescent="0.2">
      <c r="A10" s="12" t="s">
        <v>166</v>
      </c>
      <c r="B10" s="9">
        <v>2895.59</v>
      </c>
      <c r="C10" s="10" t="s">
        <v>169</v>
      </c>
      <c r="D10" s="9">
        <v>54528.752</v>
      </c>
      <c r="E10" s="10" t="s">
        <v>169</v>
      </c>
      <c r="F10" s="9">
        <v>3159.0320000000002</v>
      </c>
      <c r="G10" s="10" t="s">
        <v>169</v>
      </c>
      <c r="H10" s="9">
        <v>18457.469000000001</v>
      </c>
      <c r="I10" s="10" t="s">
        <v>169</v>
      </c>
      <c r="J10" s="9">
        <v>7399.3710000000001</v>
      </c>
      <c r="K10" s="10" t="s">
        <v>169</v>
      </c>
      <c r="L10" s="9">
        <v>2302.4250000000002</v>
      </c>
      <c r="M10" s="10" t="s">
        <v>169</v>
      </c>
      <c r="N10" s="9">
        <v>36264.764000000003</v>
      </c>
      <c r="O10" s="10" t="s">
        <v>169</v>
      </c>
      <c r="P10" s="9">
        <v>2910.5070000000001</v>
      </c>
      <c r="Q10" s="10" t="s">
        <v>152</v>
      </c>
      <c r="R10" s="9">
        <v>127917.91</v>
      </c>
      <c r="S10" s="10" t="s">
        <v>169</v>
      </c>
    </row>
    <row r="11" spans="1:19" x14ac:dyDescent="0.2">
      <c r="A11" s="12" t="s">
        <v>170</v>
      </c>
      <c r="B11" s="9">
        <v>2662.5630000000001</v>
      </c>
      <c r="C11" s="10" t="s">
        <v>169</v>
      </c>
      <c r="D11" s="9">
        <v>57480.201000000001</v>
      </c>
      <c r="E11" s="10" t="s">
        <v>169</v>
      </c>
      <c r="F11" s="9">
        <v>3440.5140000000001</v>
      </c>
      <c r="G11" s="10" t="s">
        <v>169</v>
      </c>
      <c r="H11" s="9">
        <v>21018.249</v>
      </c>
      <c r="I11" s="10" t="s">
        <v>169</v>
      </c>
      <c r="J11" s="9">
        <v>8166.0468380000002</v>
      </c>
      <c r="K11" s="10" t="s">
        <v>169</v>
      </c>
      <c r="L11" s="9">
        <v>2442.7489999999998</v>
      </c>
      <c r="M11" s="10" t="s">
        <v>169</v>
      </c>
      <c r="N11" s="9">
        <v>35894.199000000001</v>
      </c>
      <c r="O11" s="10" t="s">
        <v>169</v>
      </c>
      <c r="P11" s="9">
        <v>3164.49</v>
      </c>
      <c r="Q11" s="10" t="s">
        <v>152</v>
      </c>
      <c r="R11" s="9">
        <v>134269.01183800001</v>
      </c>
      <c r="S11" s="10" t="s">
        <v>169</v>
      </c>
    </row>
    <row r="12" spans="1:19" x14ac:dyDescent="0.2">
      <c r="A12" s="12" t="s">
        <v>171</v>
      </c>
      <c r="B12" s="9">
        <v>2613.5129999999999</v>
      </c>
      <c r="C12" s="10" t="s">
        <v>169</v>
      </c>
      <c r="D12" s="9">
        <v>61240.472000000002</v>
      </c>
      <c r="E12" s="10" t="s">
        <v>169</v>
      </c>
      <c r="F12" s="9">
        <v>4047.9859999999999</v>
      </c>
      <c r="G12" s="10" t="s">
        <v>169</v>
      </c>
      <c r="H12" s="9">
        <v>23211.4</v>
      </c>
      <c r="I12" s="10" t="s">
        <v>169</v>
      </c>
      <c r="J12" s="9">
        <v>8713.1229999999996</v>
      </c>
      <c r="K12" s="10" t="s">
        <v>169</v>
      </c>
      <c r="L12" s="9">
        <v>2556.136</v>
      </c>
      <c r="M12" s="10" t="s">
        <v>169</v>
      </c>
      <c r="N12" s="9">
        <v>36847.548000000003</v>
      </c>
      <c r="O12" s="10" t="s">
        <v>169</v>
      </c>
      <c r="P12" s="9">
        <v>3441.7379999999998</v>
      </c>
      <c r="Q12" s="10" t="s">
        <v>152</v>
      </c>
      <c r="R12" s="9">
        <v>142671.916</v>
      </c>
      <c r="S12" s="10" t="s">
        <v>169</v>
      </c>
    </row>
    <row r="13" spans="1:19" x14ac:dyDescent="0.2">
      <c r="A13" s="12" t="s">
        <v>172</v>
      </c>
      <c r="B13" s="9">
        <v>2666.83</v>
      </c>
      <c r="C13" s="10" t="s">
        <v>169</v>
      </c>
      <c r="D13" s="9">
        <v>63753.063000000002</v>
      </c>
      <c r="E13" s="10" t="s">
        <v>169</v>
      </c>
      <c r="F13" s="9">
        <v>4542.4213600000003</v>
      </c>
      <c r="G13" s="10" t="s">
        <v>169</v>
      </c>
      <c r="H13" s="9">
        <v>24650.469705700001</v>
      </c>
      <c r="I13" s="10" t="s">
        <v>169</v>
      </c>
      <c r="J13" s="9">
        <v>9007.4699999999993</v>
      </c>
      <c r="K13" s="10" t="s">
        <v>169</v>
      </c>
      <c r="L13" s="9">
        <v>2404.8308200000001</v>
      </c>
      <c r="M13" s="10" t="s">
        <v>169</v>
      </c>
      <c r="N13" s="9">
        <v>37699.216999999997</v>
      </c>
      <c r="O13" s="10" t="s">
        <v>169</v>
      </c>
      <c r="P13" s="9">
        <v>3744.39</v>
      </c>
      <c r="Q13" s="10" t="s">
        <v>152</v>
      </c>
      <c r="R13" s="9">
        <v>148468.69188570001</v>
      </c>
      <c r="S13" s="10" t="s">
        <v>169</v>
      </c>
    </row>
    <row r="14" spans="1:19" x14ac:dyDescent="0.2">
      <c r="A14" s="12" t="s">
        <v>173</v>
      </c>
      <c r="B14" s="9">
        <v>2565.0419999999999</v>
      </c>
      <c r="C14" s="10" t="s">
        <v>169</v>
      </c>
      <c r="D14" s="9">
        <v>67339.642000000007</v>
      </c>
      <c r="E14" s="10" t="s">
        <v>169</v>
      </c>
      <c r="F14" s="9">
        <v>5590.2489999999998</v>
      </c>
      <c r="G14" s="10" t="s">
        <v>169</v>
      </c>
      <c r="H14" s="9">
        <v>24049.715419200002</v>
      </c>
      <c r="I14" s="10" t="s">
        <v>169</v>
      </c>
      <c r="J14" s="9">
        <v>9775.6450000000004</v>
      </c>
      <c r="K14" s="10" t="s">
        <v>169</v>
      </c>
      <c r="L14" s="9">
        <v>466.39600000000002</v>
      </c>
      <c r="M14" s="10" t="s">
        <v>169</v>
      </c>
      <c r="N14" s="9">
        <v>39003.894</v>
      </c>
      <c r="O14" s="10" t="s">
        <v>169</v>
      </c>
      <c r="P14" s="9">
        <v>4470.6729999999998</v>
      </c>
      <c r="Q14" s="10" t="s">
        <v>152</v>
      </c>
      <c r="R14" s="9">
        <v>153261.25641920001</v>
      </c>
      <c r="S14" s="10" t="s">
        <v>169</v>
      </c>
    </row>
    <row r="15" spans="1:19" x14ac:dyDescent="0.2">
      <c r="A15" s="12" t="s">
        <v>174</v>
      </c>
      <c r="B15" s="9">
        <v>2553.1570000000002</v>
      </c>
      <c r="C15" s="10" t="s">
        <v>169</v>
      </c>
      <c r="D15" s="9">
        <v>62282.444000000003</v>
      </c>
      <c r="E15" s="10" t="s">
        <v>169</v>
      </c>
      <c r="F15" s="9">
        <v>6241.3533698600004</v>
      </c>
      <c r="G15" s="10" t="s">
        <v>169</v>
      </c>
      <c r="H15" s="9">
        <v>26201.909208320001</v>
      </c>
      <c r="I15" s="10" t="s">
        <v>169</v>
      </c>
      <c r="J15" s="9">
        <v>9508.0769999999993</v>
      </c>
      <c r="K15" s="10" t="s">
        <v>169</v>
      </c>
      <c r="L15" s="9">
        <v>581.36800000000005</v>
      </c>
      <c r="M15" s="10" t="s">
        <v>169</v>
      </c>
      <c r="N15" s="9">
        <v>40616.614000000001</v>
      </c>
      <c r="O15" s="10" t="s">
        <v>169</v>
      </c>
      <c r="P15" s="9">
        <v>4724.3990000000003</v>
      </c>
      <c r="Q15" s="10" t="s">
        <v>152</v>
      </c>
      <c r="R15" s="9">
        <v>152709.32157818001</v>
      </c>
      <c r="S15" s="10" t="s">
        <v>169</v>
      </c>
    </row>
    <row r="16" spans="1:19" x14ac:dyDescent="0.2">
      <c r="A16" s="12" t="s">
        <v>176</v>
      </c>
      <c r="B16" s="9">
        <v>2511.527</v>
      </c>
      <c r="C16" s="10" t="s">
        <v>169</v>
      </c>
      <c r="D16" s="9">
        <v>65377.493999999999</v>
      </c>
      <c r="E16" s="10" t="s">
        <v>169</v>
      </c>
      <c r="F16" s="9">
        <v>6899.40812525</v>
      </c>
      <c r="G16" s="10" t="s">
        <v>169</v>
      </c>
      <c r="H16" s="9">
        <v>27972.446</v>
      </c>
      <c r="I16" s="10" t="s">
        <v>169</v>
      </c>
      <c r="J16" s="9">
        <v>9697.1239999999998</v>
      </c>
      <c r="K16" s="10" t="s">
        <v>169</v>
      </c>
      <c r="L16" s="9">
        <v>828.51599999999996</v>
      </c>
      <c r="M16" s="10" t="s">
        <v>169</v>
      </c>
      <c r="N16" s="9">
        <v>42777.43</v>
      </c>
      <c r="O16" s="10" t="s">
        <v>169</v>
      </c>
      <c r="P16" s="9">
        <v>5119.6088721599999</v>
      </c>
      <c r="Q16" s="10" t="s">
        <v>152</v>
      </c>
      <c r="R16" s="9">
        <v>161183.55399741</v>
      </c>
      <c r="S16" s="10" t="s">
        <v>169</v>
      </c>
    </row>
    <row r="17" spans="1:19" x14ac:dyDescent="0.2">
      <c r="A17" s="12" t="s">
        <v>177</v>
      </c>
      <c r="B17" s="9">
        <v>2515.5880000000002</v>
      </c>
      <c r="C17" s="10" t="s">
        <v>169</v>
      </c>
      <c r="D17" s="9">
        <v>65388.788</v>
      </c>
      <c r="E17" s="10" t="s">
        <v>169</v>
      </c>
      <c r="F17" s="9">
        <v>7257.7078149999998</v>
      </c>
      <c r="G17" s="10" t="s">
        <v>169</v>
      </c>
      <c r="H17" s="9">
        <v>27325.697</v>
      </c>
      <c r="I17" s="10" t="s">
        <v>169</v>
      </c>
      <c r="J17" s="9">
        <v>9551.5580000000009</v>
      </c>
      <c r="K17" s="10" t="s">
        <v>169</v>
      </c>
      <c r="L17" s="9">
        <v>849.88699999999994</v>
      </c>
      <c r="M17" s="10" t="s">
        <v>169</v>
      </c>
      <c r="N17" s="9">
        <v>42541.644836480002</v>
      </c>
      <c r="O17" s="10" t="s">
        <v>169</v>
      </c>
      <c r="P17" s="9">
        <v>5016.8019999999997</v>
      </c>
      <c r="Q17" s="10" t="s">
        <v>152</v>
      </c>
      <c r="R17" s="9">
        <v>160447.67265148001</v>
      </c>
      <c r="S17" s="10" t="s">
        <v>169</v>
      </c>
    </row>
    <row r="18" spans="1:19" x14ac:dyDescent="0.2">
      <c r="A18" s="12" t="s">
        <v>178</v>
      </c>
      <c r="B18" s="9">
        <v>2632.0390000000002</v>
      </c>
      <c r="C18" s="10" t="s">
        <v>169</v>
      </c>
      <c r="D18" s="9">
        <v>70075.051999999996</v>
      </c>
      <c r="E18" s="10" t="s">
        <v>169</v>
      </c>
      <c r="F18" s="9">
        <v>7465.6865369999996</v>
      </c>
      <c r="G18" s="10" t="s">
        <v>169</v>
      </c>
      <c r="H18" s="9">
        <v>28604.276999999998</v>
      </c>
      <c r="I18" s="10" t="s">
        <v>169</v>
      </c>
      <c r="J18" s="9">
        <v>9795.81</v>
      </c>
      <c r="K18" s="10" t="s">
        <v>169</v>
      </c>
      <c r="L18" s="9">
        <v>1047.8489999999999</v>
      </c>
      <c r="M18" s="10" t="s">
        <v>169</v>
      </c>
      <c r="N18" s="9">
        <v>44104.868000000002</v>
      </c>
      <c r="O18" s="10" t="s">
        <v>169</v>
      </c>
      <c r="P18" s="9">
        <v>5183.5439999999999</v>
      </c>
      <c r="Q18" s="10" t="s">
        <v>152</v>
      </c>
      <c r="R18" s="9">
        <v>168909.12553700001</v>
      </c>
      <c r="S18" s="10" t="s">
        <v>169</v>
      </c>
    </row>
    <row r="19" spans="1:19" x14ac:dyDescent="0.2">
      <c r="A19" s="12" t="s">
        <v>179</v>
      </c>
      <c r="B19" s="9">
        <v>2545.614</v>
      </c>
      <c r="C19" s="10" t="s">
        <v>169</v>
      </c>
      <c r="D19" s="9">
        <v>73667.116999999998</v>
      </c>
      <c r="E19" s="10" t="s">
        <v>169</v>
      </c>
      <c r="F19" s="9">
        <v>7697.7727260000001</v>
      </c>
      <c r="G19" s="10" t="s">
        <v>169</v>
      </c>
      <c r="H19" s="9">
        <v>29992.847000000002</v>
      </c>
      <c r="I19" s="10" t="s">
        <v>169</v>
      </c>
      <c r="J19" s="9">
        <v>9821.0679999999993</v>
      </c>
      <c r="K19" s="10" t="s">
        <v>169</v>
      </c>
      <c r="L19" s="9">
        <v>1030.8520000000001</v>
      </c>
      <c r="M19" s="10" t="s">
        <v>169</v>
      </c>
      <c r="N19" s="9">
        <v>44841.646000000001</v>
      </c>
      <c r="O19" s="10" t="s">
        <v>169</v>
      </c>
      <c r="P19" s="9">
        <v>5873.1570000000002</v>
      </c>
      <c r="Q19" s="10" t="s">
        <v>152</v>
      </c>
      <c r="R19" s="9">
        <v>175470.073726</v>
      </c>
      <c r="S19" s="10" t="s">
        <v>169</v>
      </c>
    </row>
    <row r="20" spans="1:19" x14ac:dyDescent="0.2">
      <c r="A20" s="12" t="s">
        <v>180</v>
      </c>
      <c r="B20" s="9">
        <v>2548.1480000000001</v>
      </c>
      <c r="C20" s="10" t="s">
        <v>169</v>
      </c>
      <c r="D20" s="9">
        <v>75260.554000000004</v>
      </c>
      <c r="E20" s="10" t="s">
        <v>169</v>
      </c>
      <c r="F20" s="9">
        <v>9133.8365460000005</v>
      </c>
      <c r="G20" s="10" t="s">
        <v>169</v>
      </c>
      <c r="H20" s="9">
        <v>30698.914000000001</v>
      </c>
      <c r="I20" s="10" t="s">
        <v>169</v>
      </c>
      <c r="J20" s="9">
        <v>9661.9120000000003</v>
      </c>
      <c r="K20" s="10" t="s">
        <v>169</v>
      </c>
      <c r="L20" s="9">
        <v>336.28267</v>
      </c>
      <c r="M20" s="10" t="s">
        <v>169</v>
      </c>
      <c r="N20" s="9">
        <v>43198.13</v>
      </c>
      <c r="O20" s="10" t="s">
        <v>169</v>
      </c>
      <c r="P20" s="9">
        <v>5984.84</v>
      </c>
      <c r="Q20" s="10" t="s">
        <v>152</v>
      </c>
      <c r="R20" s="9">
        <v>176822.61721600001</v>
      </c>
      <c r="S20" s="10" t="s">
        <v>169</v>
      </c>
    </row>
    <row r="21" spans="1:19" x14ac:dyDescent="0.2">
      <c r="A21" s="12" t="s">
        <v>181</v>
      </c>
      <c r="B21" s="9">
        <v>2497.614</v>
      </c>
      <c r="C21" s="10" t="s">
        <v>169</v>
      </c>
      <c r="D21" s="9">
        <v>78248.064571139999</v>
      </c>
      <c r="E21" s="10" t="s">
        <v>169</v>
      </c>
      <c r="F21" s="9">
        <v>10562.965005</v>
      </c>
      <c r="G21" s="10" t="s">
        <v>169</v>
      </c>
      <c r="H21" s="9">
        <v>31175.733</v>
      </c>
      <c r="I21" s="10" t="s">
        <v>169</v>
      </c>
      <c r="J21" s="9">
        <v>9447.5169999999998</v>
      </c>
      <c r="K21" s="10" t="s">
        <v>169</v>
      </c>
      <c r="L21" s="9">
        <v>425.71654000000001</v>
      </c>
      <c r="M21" s="10" t="s">
        <v>169</v>
      </c>
      <c r="N21" s="9">
        <v>44048.054738879997</v>
      </c>
      <c r="O21" s="10" t="s">
        <v>169</v>
      </c>
      <c r="P21" s="9">
        <v>6535.549</v>
      </c>
      <c r="Q21" s="10" t="s">
        <v>152</v>
      </c>
      <c r="R21" s="9">
        <v>182941.21385502</v>
      </c>
      <c r="S21" s="10" t="s">
        <v>169</v>
      </c>
    </row>
    <row r="22" spans="1:19" x14ac:dyDescent="0.2">
      <c r="A22" s="12" t="s">
        <v>182</v>
      </c>
      <c r="B22" s="9">
        <v>2333.7240000000002</v>
      </c>
      <c r="C22" s="10" t="s">
        <v>169</v>
      </c>
      <c r="D22" s="9">
        <v>83438.847999999998</v>
      </c>
      <c r="E22" s="10" t="s">
        <v>169</v>
      </c>
      <c r="F22" s="9">
        <v>11840.86665</v>
      </c>
      <c r="G22" s="10" t="s">
        <v>169</v>
      </c>
      <c r="H22" s="9">
        <v>33401.663</v>
      </c>
      <c r="I22" s="10" t="s">
        <v>169</v>
      </c>
      <c r="J22" s="9">
        <v>9239.8590000000004</v>
      </c>
      <c r="K22" s="10" t="s">
        <v>169</v>
      </c>
      <c r="L22" s="9">
        <v>475.06529999999998</v>
      </c>
      <c r="M22" s="10" t="s">
        <v>169</v>
      </c>
      <c r="N22" s="9">
        <v>47017.702078000002</v>
      </c>
      <c r="O22" s="10" t="s">
        <v>169</v>
      </c>
      <c r="P22" s="9">
        <v>6733.2070000000003</v>
      </c>
      <c r="Q22" s="10" t="s">
        <v>152</v>
      </c>
      <c r="R22" s="9">
        <v>194480.93502800001</v>
      </c>
      <c r="S22" s="10" t="s">
        <v>169</v>
      </c>
    </row>
    <row r="23" spans="1:19" x14ac:dyDescent="0.2">
      <c r="A23" s="12" t="s">
        <v>184</v>
      </c>
      <c r="B23" s="9">
        <v>2365.5810000000001</v>
      </c>
      <c r="C23" s="10" t="s">
        <v>169</v>
      </c>
      <c r="D23" s="9">
        <v>88611.054999999993</v>
      </c>
      <c r="E23" s="10" t="s">
        <v>169</v>
      </c>
      <c r="F23" s="9">
        <v>14969.996440000001</v>
      </c>
      <c r="G23" s="10" t="s">
        <v>169</v>
      </c>
      <c r="H23" s="9">
        <v>35171.588000000003</v>
      </c>
      <c r="I23" s="10" t="s">
        <v>169</v>
      </c>
      <c r="J23" s="9">
        <v>9217.1949999999997</v>
      </c>
      <c r="K23" s="10" t="s">
        <v>169</v>
      </c>
      <c r="L23" s="9">
        <v>549.78899999999999</v>
      </c>
      <c r="M23" s="10" t="s">
        <v>169</v>
      </c>
      <c r="N23" s="9">
        <v>48910.841999999997</v>
      </c>
      <c r="O23" s="10" t="s">
        <v>169</v>
      </c>
      <c r="P23" s="9">
        <v>7420.0069999999996</v>
      </c>
      <c r="Q23" s="10" t="s">
        <v>152</v>
      </c>
      <c r="R23" s="9">
        <v>207216.05343999999</v>
      </c>
      <c r="S23" s="10" t="s">
        <v>169</v>
      </c>
    </row>
    <row r="24" spans="1:19" x14ac:dyDescent="0.2">
      <c r="A24" s="12" t="s">
        <v>185</v>
      </c>
      <c r="B24" s="9">
        <v>2442.116</v>
      </c>
      <c r="C24" s="10" t="s">
        <v>169</v>
      </c>
      <c r="D24" s="9">
        <v>89785.014999999999</v>
      </c>
      <c r="E24" s="10" t="s">
        <v>169</v>
      </c>
      <c r="F24" s="9">
        <v>18349.885778</v>
      </c>
      <c r="G24" s="10" t="s">
        <v>169</v>
      </c>
      <c r="H24" s="9">
        <v>35926.569249940003</v>
      </c>
      <c r="I24" s="10" t="s">
        <v>169</v>
      </c>
      <c r="J24" s="9">
        <v>8754.4750255899999</v>
      </c>
      <c r="K24" s="10" t="s">
        <v>169</v>
      </c>
      <c r="L24" s="9">
        <v>531.19591978999995</v>
      </c>
      <c r="M24" s="10" t="s">
        <v>169</v>
      </c>
      <c r="N24" s="9">
        <v>46383.398732859998</v>
      </c>
      <c r="O24" s="10" t="s">
        <v>169</v>
      </c>
      <c r="P24" s="9">
        <v>6449.5504085000002</v>
      </c>
      <c r="Q24" s="10" t="s">
        <v>152</v>
      </c>
      <c r="R24" s="9">
        <v>208622.20611468001</v>
      </c>
      <c r="S24" s="10" t="s">
        <v>169</v>
      </c>
    </row>
    <row r="25" spans="1:19" x14ac:dyDescent="0.2">
      <c r="A25" s="12" t="s">
        <v>187</v>
      </c>
      <c r="B25" s="9">
        <v>2423.1750000000002</v>
      </c>
      <c r="C25" s="10" t="s">
        <v>169</v>
      </c>
      <c r="D25" s="9">
        <v>92856.233999999997</v>
      </c>
      <c r="E25" s="10" t="s">
        <v>169</v>
      </c>
      <c r="F25" s="9">
        <v>27292.954000000002</v>
      </c>
      <c r="G25" s="10" t="s">
        <v>169</v>
      </c>
      <c r="H25" s="9">
        <v>37455.592441729998</v>
      </c>
      <c r="I25" s="10" t="s">
        <v>169</v>
      </c>
      <c r="J25" s="9">
        <v>8743.7969894199996</v>
      </c>
      <c r="K25" s="10" t="s">
        <v>169</v>
      </c>
      <c r="L25" s="9">
        <v>548.10715930000003</v>
      </c>
      <c r="M25" s="10" t="s">
        <v>169</v>
      </c>
      <c r="N25" s="9">
        <v>48837.882059609998</v>
      </c>
      <c r="O25" s="10" t="s">
        <v>169</v>
      </c>
      <c r="P25" s="9">
        <v>6278.0789999999997</v>
      </c>
      <c r="Q25" s="10" t="s">
        <v>152</v>
      </c>
      <c r="R25" s="9">
        <v>224435.82065005999</v>
      </c>
      <c r="S25" s="10" t="s">
        <v>169</v>
      </c>
    </row>
    <row r="26" spans="1:19" x14ac:dyDescent="0.2">
      <c r="A26" s="12" t="s">
        <v>188</v>
      </c>
      <c r="B26" s="9">
        <v>2432.5509999999999</v>
      </c>
      <c r="C26" s="10" t="s">
        <v>169</v>
      </c>
      <c r="D26" s="9">
        <v>96568.746299999999</v>
      </c>
      <c r="E26" s="10" t="s">
        <v>169</v>
      </c>
      <c r="F26" s="9">
        <v>30344.678</v>
      </c>
      <c r="G26" s="10" t="s">
        <v>169</v>
      </c>
      <c r="H26" s="9">
        <v>38697.39569528</v>
      </c>
      <c r="I26" s="10" t="s">
        <v>169</v>
      </c>
      <c r="J26" s="9">
        <v>8849.8161711600005</v>
      </c>
      <c r="K26" s="10" t="s">
        <v>169</v>
      </c>
      <c r="L26" s="9">
        <v>478.88988116000002</v>
      </c>
      <c r="M26" s="10" t="s">
        <v>169</v>
      </c>
      <c r="N26" s="9">
        <v>49069.072302139997</v>
      </c>
      <c r="O26" s="10" t="s">
        <v>169</v>
      </c>
      <c r="P26" s="9">
        <v>6350.3879999999999</v>
      </c>
      <c r="Q26" s="10" t="s">
        <v>152</v>
      </c>
      <c r="R26" s="9">
        <v>232791.53734974001</v>
      </c>
      <c r="S26" s="10" t="s">
        <v>169</v>
      </c>
    </row>
    <row r="27" spans="1:19" x14ac:dyDescent="0.2">
      <c r="A27" s="12" t="s">
        <v>189</v>
      </c>
      <c r="B27" s="9">
        <v>2350.7350000000001</v>
      </c>
      <c r="C27" s="10" t="s">
        <v>152</v>
      </c>
      <c r="D27" s="9">
        <v>83356.274999999994</v>
      </c>
      <c r="E27" s="10" t="s">
        <v>169</v>
      </c>
      <c r="F27" s="9">
        <v>2676.2671540000001</v>
      </c>
      <c r="G27" s="10" t="s">
        <v>152</v>
      </c>
      <c r="H27" s="9">
        <v>34416.542056409999</v>
      </c>
      <c r="I27" s="10" t="s">
        <v>152</v>
      </c>
      <c r="J27" s="9">
        <v>6826.54</v>
      </c>
      <c r="K27" s="10" t="s">
        <v>169</v>
      </c>
      <c r="L27" s="9">
        <v>377.82446800000002</v>
      </c>
      <c r="M27" s="10" t="s">
        <v>169</v>
      </c>
      <c r="N27" s="9">
        <v>37471.037545098297</v>
      </c>
      <c r="O27" s="10" t="s">
        <v>169</v>
      </c>
      <c r="P27" s="9">
        <v>7008.2259999999997</v>
      </c>
      <c r="Q27" s="10" t="s">
        <v>152</v>
      </c>
      <c r="R27" s="9">
        <v>174483.447223508</v>
      </c>
      <c r="S27" s="10" t="s">
        <v>169</v>
      </c>
    </row>
    <row r="28" spans="1:19" x14ac:dyDescent="0.2">
      <c r="A28" s="12" t="s">
        <v>190</v>
      </c>
      <c r="B28" s="9">
        <v>3007.7712200000001</v>
      </c>
      <c r="C28" s="10" t="s">
        <v>152</v>
      </c>
      <c r="D28" s="9">
        <v>95564.49</v>
      </c>
      <c r="E28" s="10" t="s">
        <v>169</v>
      </c>
      <c r="F28" s="9">
        <v>3901.6994570000002</v>
      </c>
      <c r="G28" s="10" t="s">
        <v>152</v>
      </c>
      <c r="H28" s="9">
        <v>49828.417534560002</v>
      </c>
      <c r="I28" s="10" t="s">
        <v>152</v>
      </c>
      <c r="J28" s="9">
        <v>9929.7950000000001</v>
      </c>
      <c r="K28" s="10" t="s">
        <v>169</v>
      </c>
      <c r="L28" s="9">
        <v>405.46012315000002</v>
      </c>
      <c r="M28" s="10" t="s">
        <v>169</v>
      </c>
      <c r="N28" s="9">
        <v>27160.754328385199</v>
      </c>
      <c r="O28" s="10" t="s">
        <v>169</v>
      </c>
      <c r="P28" s="9">
        <v>8624.5309199999992</v>
      </c>
      <c r="Q28" s="10" t="s">
        <v>152</v>
      </c>
      <c r="R28" s="9">
        <v>198422.91858309499</v>
      </c>
      <c r="S28" s="10" t="s">
        <v>169</v>
      </c>
    </row>
    <row r="29" spans="1:19" x14ac:dyDescent="0.2">
      <c r="A29" s="12" t="s">
        <v>191</v>
      </c>
      <c r="B29" s="9">
        <v>3038.5610700000002</v>
      </c>
      <c r="C29" s="10" t="s">
        <v>152</v>
      </c>
      <c r="D29" s="9">
        <v>112592.982</v>
      </c>
      <c r="E29" s="10" t="s">
        <v>424</v>
      </c>
      <c r="F29" s="9">
        <v>3674.5419790000001</v>
      </c>
      <c r="G29" s="10" t="s">
        <v>152</v>
      </c>
      <c r="H29" s="9">
        <v>50137.795000320002</v>
      </c>
      <c r="I29" s="10" t="s">
        <v>152</v>
      </c>
      <c r="J29" s="9">
        <v>10650.369000000001</v>
      </c>
      <c r="K29" s="10" t="s">
        <v>169</v>
      </c>
      <c r="L29" s="9">
        <v>371.492144</v>
      </c>
      <c r="M29" s="10" t="s">
        <v>169</v>
      </c>
      <c r="N29" s="9">
        <v>32247.110741479999</v>
      </c>
      <c r="O29" s="10" t="s">
        <v>169</v>
      </c>
      <c r="P29" s="9">
        <v>9041.5167880000008</v>
      </c>
      <c r="Q29" s="10" t="s">
        <v>320</v>
      </c>
      <c r="R29" s="9">
        <v>221754.36872279999</v>
      </c>
      <c r="S29" s="10" t="s">
        <v>424</v>
      </c>
    </row>
    <row r="30" spans="1:19" x14ac:dyDescent="0.2">
      <c r="A30" s="12" t="s">
        <v>192</v>
      </c>
      <c r="B30" s="9">
        <v>3483.4546099999998</v>
      </c>
      <c r="C30" s="10" t="s">
        <v>152</v>
      </c>
      <c r="D30" s="9">
        <v>128794.789</v>
      </c>
      <c r="E30" s="10" t="s">
        <v>424</v>
      </c>
      <c r="F30" s="9">
        <v>3941.7799340000001</v>
      </c>
      <c r="G30" s="10" t="s">
        <v>152</v>
      </c>
      <c r="H30" s="9">
        <v>56526.916225449997</v>
      </c>
      <c r="I30" s="10" t="s">
        <v>152</v>
      </c>
      <c r="J30" s="9">
        <v>11693.606240450001</v>
      </c>
      <c r="K30" s="10" t="s">
        <v>169</v>
      </c>
      <c r="L30" s="9">
        <v>351.829812</v>
      </c>
      <c r="M30" s="10" t="s">
        <v>169</v>
      </c>
      <c r="N30" s="9">
        <v>44046.180087879999</v>
      </c>
      <c r="O30" s="10" t="s">
        <v>169</v>
      </c>
      <c r="P30" s="9">
        <v>9964.5576430000001</v>
      </c>
      <c r="Q30" s="10" t="s">
        <v>320</v>
      </c>
      <c r="R30" s="9">
        <v>258803.11355278001</v>
      </c>
      <c r="S30" s="10" t="s">
        <v>424</v>
      </c>
    </row>
    <row r="31" spans="1:19" x14ac:dyDescent="0.2">
      <c r="A31" s="12" t="s">
        <v>193</v>
      </c>
      <c r="B31" s="9">
        <v>3330.1303400000002</v>
      </c>
      <c r="C31" s="10" t="s">
        <v>152</v>
      </c>
      <c r="D31" s="9">
        <v>135254.63699999999</v>
      </c>
      <c r="E31" s="10" t="s">
        <v>424</v>
      </c>
      <c r="F31" s="9">
        <v>3748.916322</v>
      </c>
      <c r="G31" s="10" t="s">
        <v>169</v>
      </c>
      <c r="H31" s="9">
        <v>58308.87867459</v>
      </c>
      <c r="I31" s="10" t="s">
        <v>152</v>
      </c>
      <c r="J31" s="9">
        <v>12169.535</v>
      </c>
      <c r="K31" s="10" t="s">
        <v>152</v>
      </c>
      <c r="L31" s="9">
        <v>382.43347299999999</v>
      </c>
      <c r="M31" s="10" t="s">
        <v>152</v>
      </c>
      <c r="N31" s="9">
        <v>43751.979725149999</v>
      </c>
      <c r="O31" s="10" t="s">
        <v>169</v>
      </c>
      <c r="P31" s="9">
        <v>9636.7449799999995</v>
      </c>
      <c r="Q31" s="10" t="s">
        <v>320</v>
      </c>
      <c r="R31" s="9">
        <v>266583.25551474001</v>
      </c>
      <c r="S31" s="10" t="s">
        <v>424</v>
      </c>
    </row>
    <row r="32" spans="1:19" x14ac:dyDescent="0.2">
      <c r="A32" s="15" t="s">
        <v>195</v>
      </c>
      <c r="B32" s="13">
        <v>3368.7941460000002</v>
      </c>
      <c r="C32" s="14" t="s">
        <v>152</v>
      </c>
      <c r="D32" s="13">
        <v>145760.65400000001</v>
      </c>
      <c r="E32" s="14" t="s">
        <v>169</v>
      </c>
      <c r="F32" s="13">
        <v>3774.9956219999999</v>
      </c>
      <c r="G32" s="14" t="s">
        <v>169</v>
      </c>
      <c r="H32" s="13">
        <v>61967.669055470004</v>
      </c>
      <c r="I32" s="14" t="s">
        <v>152</v>
      </c>
      <c r="J32" s="13">
        <v>12939.762000000001</v>
      </c>
      <c r="K32" s="14" t="s">
        <v>152</v>
      </c>
      <c r="L32" s="13">
        <v>359.62535500000001</v>
      </c>
      <c r="M32" s="14" t="s">
        <v>152</v>
      </c>
      <c r="N32" s="13">
        <v>45227.465786699999</v>
      </c>
      <c r="O32" s="14" t="s">
        <v>169</v>
      </c>
      <c r="P32" s="13">
        <v>10151.505867</v>
      </c>
      <c r="Q32" s="14" t="s">
        <v>152</v>
      </c>
      <c r="R32" s="13">
        <v>283550.47183216998</v>
      </c>
      <c r="S32" s="14" t="s">
        <v>169</v>
      </c>
    </row>
    <row r="34" spans="1:2" x14ac:dyDescent="0.2">
      <c r="A34" s="16" t="s">
        <v>196</v>
      </c>
      <c r="B34" s="16" t="s">
        <v>197</v>
      </c>
    </row>
    <row r="37" spans="1:2" x14ac:dyDescent="0.2">
      <c r="B37" s="16" t="s">
        <v>203</v>
      </c>
    </row>
    <row r="38" spans="1:2" x14ac:dyDescent="0.2">
      <c r="B38" s="16" t="s">
        <v>325</v>
      </c>
    </row>
    <row r="41" spans="1:2" x14ac:dyDescent="0.2">
      <c r="A41" s="17" t="str">
        <f>HYPERLINK("#'WAGERING 15'!A2", "&lt;&lt;&lt; Previous table")</f>
        <v>&lt;&lt;&lt; Previous table</v>
      </c>
    </row>
    <row r="42" spans="1:2" x14ac:dyDescent="0.2">
      <c r="A42" s="17" t="str">
        <f>HYPERLINK("#'TOTAL 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HYPERLINK("#'INDEX'!B127", "Link to index")</f>
        <v>Link to index</v>
      </c>
    </row>
    <row r="2" spans="1:19" ht="15.75" customHeight="1" x14ac:dyDescent="0.2">
      <c r="A2" s="27" t="s">
        <v>526</v>
      </c>
      <c r="B2" s="28"/>
      <c r="C2" s="28"/>
      <c r="D2" s="28"/>
      <c r="E2" s="28"/>
      <c r="F2" s="28"/>
      <c r="G2" s="28"/>
      <c r="H2" s="28"/>
      <c r="I2" s="28"/>
      <c r="J2" s="28"/>
      <c r="K2" s="28"/>
      <c r="L2" s="28"/>
      <c r="M2" s="28"/>
      <c r="N2" s="28"/>
      <c r="O2" s="28"/>
      <c r="P2" s="28"/>
      <c r="Q2" s="28"/>
      <c r="R2" s="28"/>
      <c r="S2" s="28"/>
    </row>
    <row r="3" spans="1:19" ht="15.75" customHeight="1" x14ac:dyDescent="0.2">
      <c r="A3" s="27" t="s">
        <v>138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4065.4456887966799</v>
      </c>
      <c r="C7" s="10" t="s">
        <v>169</v>
      </c>
      <c r="D7" s="9">
        <v>96447.342318926094</v>
      </c>
      <c r="E7" s="10" t="s">
        <v>152</v>
      </c>
      <c r="F7" s="9">
        <v>2929.5879045643201</v>
      </c>
      <c r="G7" s="10" t="s">
        <v>152</v>
      </c>
      <c r="H7" s="9">
        <v>30252.8239419087</v>
      </c>
      <c r="I7" s="10" t="s">
        <v>169</v>
      </c>
      <c r="J7" s="9">
        <v>11123.8600082988</v>
      </c>
      <c r="K7" s="10" t="s">
        <v>169</v>
      </c>
      <c r="L7" s="9">
        <v>3766.8933701190899</v>
      </c>
      <c r="M7" s="10" t="s">
        <v>152</v>
      </c>
      <c r="N7" s="9">
        <v>74679.390858921193</v>
      </c>
      <c r="O7" s="10" t="s">
        <v>169</v>
      </c>
      <c r="P7" s="9">
        <v>5934.8265103734402</v>
      </c>
      <c r="Q7" s="10" t="s">
        <v>152</v>
      </c>
      <c r="R7" s="9">
        <v>229200.170601908</v>
      </c>
      <c r="S7" s="10" t="s">
        <v>169</v>
      </c>
    </row>
    <row r="8" spans="1:19" x14ac:dyDescent="0.2">
      <c r="A8" s="12" t="s">
        <v>164</v>
      </c>
      <c r="B8" s="9">
        <v>4397.3183718199598</v>
      </c>
      <c r="C8" s="10" t="s">
        <v>169</v>
      </c>
      <c r="D8" s="9">
        <v>91840.261037849705</v>
      </c>
      <c r="E8" s="10" t="s">
        <v>169</v>
      </c>
      <c r="F8" s="9">
        <v>3632.2880704500999</v>
      </c>
      <c r="G8" s="10" t="s">
        <v>152</v>
      </c>
      <c r="H8" s="9">
        <v>30294.3124696673</v>
      </c>
      <c r="I8" s="10" t="s">
        <v>169</v>
      </c>
      <c r="J8" s="9">
        <v>11610.266794520499</v>
      </c>
      <c r="K8" s="10" t="s">
        <v>169</v>
      </c>
      <c r="L8" s="9">
        <v>3990.7829706457901</v>
      </c>
      <c r="M8" s="10" t="s">
        <v>152</v>
      </c>
      <c r="N8" s="9">
        <v>73147.348536203499</v>
      </c>
      <c r="O8" s="10" t="s">
        <v>169</v>
      </c>
      <c r="P8" s="9">
        <v>5577.11256360078</v>
      </c>
      <c r="Q8" s="10" t="s">
        <v>152</v>
      </c>
      <c r="R8" s="9">
        <v>224489.69081475801</v>
      </c>
      <c r="S8" s="10" t="s">
        <v>169</v>
      </c>
    </row>
    <row r="9" spans="1:19" x14ac:dyDescent="0.2">
      <c r="A9" s="12" t="s">
        <v>165</v>
      </c>
      <c r="B9" s="9">
        <v>4874.1385741444901</v>
      </c>
      <c r="C9" s="10" t="s">
        <v>169</v>
      </c>
      <c r="D9" s="9">
        <v>96443.465338403097</v>
      </c>
      <c r="E9" s="10" t="s">
        <v>169</v>
      </c>
      <c r="F9" s="9">
        <v>4711.1537462779897</v>
      </c>
      <c r="G9" s="10" t="s">
        <v>169</v>
      </c>
      <c r="H9" s="9">
        <v>31047.2684410646</v>
      </c>
      <c r="I9" s="10" t="s">
        <v>169</v>
      </c>
      <c r="J9" s="9">
        <v>12498.034692015201</v>
      </c>
      <c r="K9" s="10" t="s">
        <v>169</v>
      </c>
      <c r="L9" s="9">
        <v>4005.6235148289002</v>
      </c>
      <c r="M9" s="10" t="s">
        <v>169</v>
      </c>
      <c r="N9" s="9">
        <v>70929.403866920198</v>
      </c>
      <c r="O9" s="10" t="s">
        <v>169</v>
      </c>
      <c r="P9" s="9">
        <v>5525.5853269961999</v>
      </c>
      <c r="Q9" s="10" t="s">
        <v>152</v>
      </c>
      <c r="R9" s="9">
        <v>230034.673500651</v>
      </c>
      <c r="S9" s="10" t="s">
        <v>169</v>
      </c>
    </row>
    <row r="10" spans="1:19" x14ac:dyDescent="0.2">
      <c r="A10" s="12" t="s">
        <v>166</v>
      </c>
      <c r="B10" s="9">
        <v>5203.5141328413301</v>
      </c>
      <c r="C10" s="10" t="s">
        <v>169</v>
      </c>
      <c r="D10" s="9">
        <v>97990.783114391103</v>
      </c>
      <c r="E10" s="10" t="s">
        <v>169</v>
      </c>
      <c r="F10" s="9">
        <v>5676.9320442804401</v>
      </c>
      <c r="G10" s="10" t="s">
        <v>169</v>
      </c>
      <c r="H10" s="9">
        <v>33168.957206642102</v>
      </c>
      <c r="I10" s="10" t="s">
        <v>169</v>
      </c>
      <c r="J10" s="9">
        <v>13297.024638376401</v>
      </c>
      <c r="K10" s="10" t="s">
        <v>169</v>
      </c>
      <c r="L10" s="9">
        <v>4137.5681734317304</v>
      </c>
      <c r="M10" s="10" t="s">
        <v>169</v>
      </c>
      <c r="N10" s="9">
        <v>65169.520546125503</v>
      </c>
      <c r="O10" s="10" t="s">
        <v>169</v>
      </c>
      <c r="P10" s="9">
        <v>5230.3206974169798</v>
      </c>
      <c r="Q10" s="10" t="s">
        <v>152</v>
      </c>
      <c r="R10" s="9">
        <v>229874.62055350601</v>
      </c>
      <c r="S10" s="10" t="s">
        <v>169</v>
      </c>
    </row>
    <row r="11" spans="1:19" x14ac:dyDescent="0.2">
      <c r="A11" s="12" t="s">
        <v>170</v>
      </c>
      <c r="B11" s="9">
        <v>4672.6781297297302</v>
      </c>
      <c r="C11" s="10" t="s">
        <v>169</v>
      </c>
      <c r="D11" s="9">
        <v>100875.163556757</v>
      </c>
      <c r="E11" s="10" t="s">
        <v>169</v>
      </c>
      <c r="F11" s="9">
        <v>6037.9470918918896</v>
      </c>
      <c r="G11" s="10" t="s">
        <v>169</v>
      </c>
      <c r="H11" s="9">
        <v>36886.080227027</v>
      </c>
      <c r="I11" s="10" t="s">
        <v>169</v>
      </c>
      <c r="J11" s="9">
        <v>14331.0443607423</v>
      </c>
      <c r="K11" s="10" t="s">
        <v>169</v>
      </c>
      <c r="L11" s="9">
        <v>4286.9144612612599</v>
      </c>
      <c r="M11" s="10" t="s">
        <v>169</v>
      </c>
      <c r="N11" s="9">
        <v>62992.702389189202</v>
      </c>
      <c r="O11" s="10" t="s">
        <v>169</v>
      </c>
      <c r="P11" s="9">
        <v>5553.53740540541</v>
      </c>
      <c r="Q11" s="10" t="s">
        <v>152</v>
      </c>
      <c r="R11" s="9">
        <v>235636.06762200399</v>
      </c>
      <c r="S11" s="10" t="s">
        <v>169</v>
      </c>
    </row>
    <row r="12" spans="1:19" x14ac:dyDescent="0.2">
      <c r="A12" s="12" t="s">
        <v>171</v>
      </c>
      <c r="B12" s="9">
        <v>4481.6226443661999</v>
      </c>
      <c r="C12" s="10" t="s">
        <v>169</v>
      </c>
      <c r="D12" s="9">
        <v>105014.471352113</v>
      </c>
      <c r="E12" s="10" t="s">
        <v>169</v>
      </c>
      <c r="F12" s="9">
        <v>6941.4407816901403</v>
      </c>
      <c r="G12" s="10" t="s">
        <v>169</v>
      </c>
      <c r="H12" s="9">
        <v>39802.647183098597</v>
      </c>
      <c r="I12" s="10" t="s">
        <v>169</v>
      </c>
      <c r="J12" s="9">
        <v>14941.165144366199</v>
      </c>
      <c r="K12" s="10" t="s">
        <v>169</v>
      </c>
      <c r="L12" s="9">
        <v>4383.2332112676104</v>
      </c>
      <c r="M12" s="10" t="s">
        <v>169</v>
      </c>
      <c r="N12" s="9">
        <v>63185.760126760601</v>
      </c>
      <c r="O12" s="10" t="s">
        <v>169</v>
      </c>
      <c r="P12" s="9">
        <v>5901.8535422535197</v>
      </c>
      <c r="Q12" s="10" t="s">
        <v>152</v>
      </c>
      <c r="R12" s="9">
        <v>244652.193985916</v>
      </c>
      <c r="S12" s="10" t="s">
        <v>169</v>
      </c>
    </row>
    <row r="13" spans="1:19" x14ac:dyDescent="0.2">
      <c r="A13" s="12" t="s">
        <v>172</v>
      </c>
      <c r="B13" s="9">
        <v>4432.5809215017098</v>
      </c>
      <c r="C13" s="10" t="s">
        <v>169</v>
      </c>
      <c r="D13" s="9">
        <v>105964.988672355</v>
      </c>
      <c r="E13" s="10" t="s">
        <v>169</v>
      </c>
      <c r="F13" s="9">
        <v>7550.0314072355004</v>
      </c>
      <c r="G13" s="10" t="s">
        <v>169</v>
      </c>
      <c r="H13" s="9">
        <v>40971.941114934802</v>
      </c>
      <c r="I13" s="10" t="s">
        <v>169</v>
      </c>
      <c r="J13" s="9">
        <v>14971.460375426601</v>
      </c>
      <c r="K13" s="10" t="s">
        <v>169</v>
      </c>
      <c r="L13" s="9">
        <v>3997.1078817064799</v>
      </c>
      <c r="M13" s="10" t="s">
        <v>169</v>
      </c>
      <c r="N13" s="9">
        <v>62660.473307167202</v>
      </c>
      <c r="O13" s="10" t="s">
        <v>169</v>
      </c>
      <c r="P13" s="9">
        <v>6223.6106825938596</v>
      </c>
      <c r="Q13" s="10" t="s">
        <v>152</v>
      </c>
      <c r="R13" s="9">
        <v>246772.194362921</v>
      </c>
      <c r="S13" s="10" t="s">
        <v>169</v>
      </c>
    </row>
    <row r="14" spans="1:19" x14ac:dyDescent="0.2">
      <c r="A14" s="12" t="s">
        <v>173</v>
      </c>
      <c r="B14" s="9">
        <v>4143.2021691542304</v>
      </c>
      <c r="C14" s="10" t="s">
        <v>169</v>
      </c>
      <c r="D14" s="9">
        <v>108770.831356551</v>
      </c>
      <c r="E14" s="10" t="s">
        <v>169</v>
      </c>
      <c r="F14" s="9">
        <v>9029.6890978441097</v>
      </c>
      <c r="G14" s="10" t="s">
        <v>169</v>
      </c>
      <c r="H14" s="9">
        <v>38846.4723354905</v>
      </c>
      <c r="I14" s="10" t="s">
        <v>169</v>
      </c>
      <c r="J14" s="9">
        <v>15790.1794859038</v>
      </c>
      <c r="K14" s="10" t="s">
        <v>169</v>
      </c>
      <c r="L14" s="9">
        <v>753.34942620232198</v>
      </c>
      <c r="M14" s="10" t="s">
        <v>169</v>
      </c>
      <c r="N14" s="9">
        <v>63001.314686567202</v>
      </c>
      <c r="O14" s="10" t="s">
        <v>169</v>
      </c>
      <c r="P14" s="9">
        <v>7221.2860729684899</v>
      </c>
      <c r="Q14" s="10" t="s">
        <v>152</v>
      </c>
      <c r="R14" s="9">
        <v>247556.32463068099</v>
      </c>
      <c r="S14" s="10" t="s">
        <v>169</v>
      </c>
    </row>
    <row r="15" spans="1:19" x14ac:dyDescent="0.2">
      <c r="A15" s="12" t="s">
        <v>174</v>
      </c>
      <c r="B15" s="9">
        <v>3985.2162147435902</v>
      </c>
      <c r="C15" s="10" t="s">
        <v>169</v>
      </c>
      <c r="D15" s="9">
        <v>97216.507141025606</v>
      </c>
      <c r="E15" s="10" t="s">
        <v>169</v>
      </c>
      <c r="F15" s="9">
        <v>9742.1124715442893</v>
      </c>
      <c r="G15" s="10" t="s">
        <v>169</v>
      </c>
      <c r="H15" s="9">
        <v>40898.492898884098</v>
      </c>
      <c r="I15" s="10" t="s">
        <v>169</v>
      </c>
      <c r="J15" s="9">
        <v>14841.1330096154</v>
      </c>
      <c r="K15" s="10" t="s">
        <v>169</v>
      </c>
      <c r="L15" s="9">
        <v>907.45582051282099</v>
      </c>
      <c r="M15" s="10" t="s">
        <v>169</v>
      </c>
      <c r="N15" s="9">
        <v>63398.368647435898</v>
      </c>
      <c r="O15" s="10" t="s">
        <v>169</v>
      </c>
      <c r="P15" s="9">
        <v>7374.30228525641</v>
      </c>
      <c r="Q15" s="10" t="s">
        <v>152</v>
      </c>
      <c r="R15" s="9">
        <v>238363.588489018</v>
      </c>
      <c r="S15" s="10" t="s">
        <v>169</v>
      </c>
    </row>
    <row r="16" spans="1:19" x14ac:dyDescent="0.2">
      <c r="A16" s="12" t="s">
        <v>176</v>
      </c>
      <c r="B16" s="9">
        <v>3804.39704199067</v>
      </c>
      <c r="C16" s="10" t="s">
        <v>169</v>
      </c>
      <c r="D16" s="9">
        <v>99032.160429237905</v>
      </c>
      <c r="E16" s="10" t="s">
        <v>169</v>
      </c>
      <c r="F16" s="9">
        <v>10451.047455666399</v>
      </c>
      <c r="G16" s="10" t="s">
        <v>169</v>
      </c>
      <c r="H16" s="9">
        <v>42371.947751166401</v>
      </c>
      <c r="I16" s="10" t="s">
        <v>169</v>
      </c>
      <c r="J16" s="9">
        <v>14688.9561057543</v>
      </c>
      <c r="K16" s="10" t="s">
        <v>169</v>
      </c>
      <c r="L16" s="9">
        <v>1255.0149051321901</v>
      </c>
      <c r="M16" s="10" t="s">
        <v>169</v>
      </c>
      <c r="N16" s="9">
        <v>64798.159906687397</v>
      </c>
      <c r="O16" s="10" t="s">
        <v>169</v>
      </c>
      <c r="P16" s="9">
        <v>7755.0529416544996</v>
      </c>
      <c r="Q16" s="10" t="s">
        <v>152</v>
      </c>
      <c r="R16" s="9">
        <v>244156.73653729001</v>
      </c>
      <c r="S16" s="10" t="s">
        <v>169</v>
      </c>
    </row>
    <row r="17" spans="1:19" x14ac:dyDescent="0.2">
      <c r="A17" s="12" t="s">
        <v>177</v>
      </c>
      <c r="B17" s="9">
        <v>3723.6819331307001</v>
      </c>
      <c r="C17" s="10" t="s">
        <v>169</v>
      </c>
      <c r="D17" s="9">
        <v>96791.306249240093</v>
      </c>
      <c r="E17" s="10" t="s">
        <v>169</v>
      </c>
      <c r="F17" s="9">
        <v>10743.1723583739</v>
      </c>
      <c r="G17" s="10" t="s">
        <v>169</v>
      </c>
      <c r="H17" s="9">
        <v>40448.676106382998</v>
      </c>
      <c r="I17" s="10" t="s">
        <v>169</v>
      </c>
      <c r="J17" s="9">
        <v>14138.6284072948</v>
      </c>
      <c r="K17" s="10" t="s">
        <v>169</v>
      </c>
      <c r="L17" s="9">
        <v>1258.0394194528899</v>
      </c>
      <c r="M17" s="10" t="s">
        <v>169</v>
      </c>
      <c r="N17" s="9">
        <v>62971.978830899003</v>
      </c>
      <c r="O17" s="10" t="s">
        <v>169</v>
      </c>
      <c r="P17" s="9">
        <v>7426.0868510638302</v>
      </c>
      <c r="Q17" s="10" t="s">
        <v>152</v>
      </c>
      <c r="R17" s="9">
        <v>237501.57015583801</v>
      </c>
      <c r="S17" s="10" t="s">
        <v>169</v>
      </c>
    </row>
    <row r="18" spans="1:19" x14ac:dyDescent="0.2">
      <c r="A18" s="12" t="s">
        <v>178</v>
      </c>
      <c r="B18" s="9">
        <v>3775.5610986745201</v>
      </c>
      <c r="C18" s="10" t="s">
        <v>169</v>
      </c>
      <c r="D18" s="9">
        <v>100520.03040942601</v>
      </c>
      <c r="E18" s="10" t="s">
        <v>169</v>
      </c>
      <c r="F18" s="9">
        <v>10709.2469617644</v>
      </c>
      <c r="G18" s="10" t="s">
        <v>169</v>
      </c>
      <c r="H18" s="9">
        <v>41031.761116347603</v>
      </c>
      <c r="I18" s="10" t="s">
        <v>169</v>
      </c>
      <c r="J18" s="9">
        <v>14051.721561119301</v>
      </c>
      <c r="K18" s="10" t="s">
        <v>169</v>
      </c>
      <c r="L18" s="9">
        <v>1503.10003829161</v>
      </c>
      <c r="M18" s="10" t="s">
        <v>169</v>
      </c>
      <c r="N18" s="9">
        <v>63266.776777614097</v>
      </c>
      <c r="O18" s="10" t="s">
        <v>169</v>
      </c>
      <c r="P18" s="9">
        <v>7435.5991988218002</v>
      </c>
      <c r="Q18" s="10" t="s">
        <v>152</v>
      </c>
      <c r="R18" s="9">
        <v>242293.797162059</v>
      </c>
      <c r="S18" s="10" t="s">
        <v>169</v>
      </c>
    </row>
    <row r="19" spans="1:19" x14ac:dyDescent="0.2">
      <c r="A19" s="12" t="s">
        <v>179</v>
      </c>
      <c r="B19" s="9">
        <v>3567.5223539568301</v>
      </c>
      <c r="C19" s="10" t="s">
        <v>169</v>
      </c>
      <c r="D19" s="9">
        <v>103239.959651799</v>
      </c>
      <c r="E19" s="10" t="s">
        <v>169</v>
      </c>
      <c r="F19" s="9">
        <v>10787.9577483799</v>
      </c>
      <c r="G19" s="10" t="s">
        <v>169</v>
      </c>
      <c r="H19" s="9">
        <v>42033.140975539602</v>
      </c>
      <c r="I19" s="10" t="s">
        <v>169</v>
      </c>
      <c r="J19" s="9">
        <v>13763.626233093501</v>
      </c>
      <c r="K19" s="10" t="s">
        <v>169</v>
      </c>
      <c r="L19" s="9">
        <v>1444.6760402877701</v>
      </c>
      <c r="M19" s="10" t="s">
        <v>169</v>
      </c>
      <c r="N19" s="9">
        <v>62842.824753956796</v>
      </c>
      <c r="O19" s="10" t="s">
        <v>169</v>
      </c>
      <c r="P19" s="9">
        <v>8230.8703856115098</v>
      </c>
      <c r="Q19" s="10" t="s">
        <v>152</v>
      </c>
      <c r="R19" s="9">
        <v>245910.578142624</v>
      </c>
      <c r="S19" s="10" t="s">
        <v>169</v>
      </c>
    </row>
    <row r="20" spans="1:19" x14ac:dyDescent="0.2">
      <c r="A20" s="12" t="s">
        <v>180</v>
      </c>
      <c r="B20" s="9">
        <v>3495.6283830985899</v>
      </c>
      <c r="C20" s="10" t="s">
        <v>169</v>
      </c>
      <c r="D20" s="9">
        <v>103244.759994366</v>
      </c>
      <c r="E20" s="10" t="s">
        <v>169</v>
      </c>
      <c r="F20" s="9">
        <v>12530.0799940901</v>
      </c>
      <c r="G20" s="10" t="s">
        <v>169</v>
      </c>
      <c r="H20" s="9">
        <v>42113.721459154898</v>
      </c>
      <c r="I20" s="10" t="s">
        <v>169</v>
      </c>
      <c r="J20" s="9">
        <v>13254.5102647887</v>
      </c>
      <c r="K20" s="10" t="s">
        <v>169</v>
      </c>
      <c r="L20" s="9">
        <v>461.32298673239399</v>
      </c>
      <c r="M20" s="10" t="s">
        <v>169</v>
      </c>
      <c r="N20" s="9">
        <v>59260.533267605599</v>
      </c>
      <c r="O20" s="10" t="s">
        <v>169</v>
      </c>
      <c r="P20" s="9">
        <v>8210.1889577464808</v>
      </c>
      <c r="Q20" s="10" t="s">
        <v>152</v>
      </c>
      <c r="R20" s="9">
        <v>242570.74530758301</v>
      </c>
      <c r="S20" s="10" t="s">
        <v>169</v>
      </c>
    </row>
    <row r="21" spans="1:19" x14ac:dyDescent="0.2">
      <c r="A21" s="12" t="s">
        <v>181</v>
      </c>
      <c r="B21" s="9">
        <v>3337.0041646090499</v>
      </c>
      <c r="C21" s="10" t="s">
        <v>169</v>
      </c>
      <c r="D21" s="9">
        <v>104545.425092305</v>
      </c>
      <c r="E21" s="10" t="s">
        <v>169</v>
      </c>
      <c r="F21" s="9">
        <v>14112.932667860099</v>
      </c>
      <c r="G21" s="10" t="s">
        <v>169</v>
      </c>
      <c r="H21" s="9">
        <v>41653.174131687199</v>
      </c>
      <c r="I21" s="10" t="s">
        <v>169</v>
      </c>
      <c r="J21" s="9">
        <v>12622.6084471879</v>
      </c>
      <c r="K21" s="10" t="s">
        <v>169</v>
      </c>
      <c r="L21" s="9">
        <v>568.78999994513003</v>
      </c>
      <c r="M21" s="10" t="s">
        <v>169</v>
      </c>
      <c r="N21" s="9">
        <v>58851.584795156603</v>
      </c>
      <c r="O21" s="10" t="s">
        <v>169</v>
      </c>
      <c r="P21" s="9">
        <v>8731.9955089163195</v>
      </c>
      <c r="Q21" s="10" t="s">
        <v>152</v>
      </c>
      <c r="R21" s="9">
        <v>244423.514807667</v>
      </c>
      <c r="S21" s="10" t="s">
        <v>169</v>
      </c>
    </row>
    <row r="22" spans="1:19" x14ac:dyDescent="0.2">
      <c r="A22" s="12" t="s">
        <v>182</v>
      </c>
      <c r="B22" s="9">
        <v>3063.40589757412</v>
      </c>
      <c r="C22" s="10" t="s">
        <v>169</v>
      </c>
      <c r="D22" s="9">
        <v>109527.544409703</v>
      </c>
      <c r="E22" s="10" t="s">
        <v>169</v>
      </c>
      <c r="F22" s="9">
        <v>15543.132233288399</v>
      </c>
      <c r="G22" s="10" t="s">
        <v>169</v>
      </c>
      <c r="H22" s="9">
        <v>43845.3096522911</v>
      </c>
      <c r="I22" s="10" t="s">
        <v>169</v>
      </c>
      <c r="J22" s="9">
        <v>12128.8715175202</v>
      </c>
      <c r="K22" s="10" t="s">
        <v>169</v>
      </c>
      <c r="L22" s="9">
        <v>623.60323746630695</v>
      </c>
      <c r="M22" s="10" t="s">
        <v>169</v>
      </c>
      <c r="N22" s="9">
        <v>61718.654749288398</v>
      </c>
      <c r="O22" s="10" t="s">
        <v>169</v>
      </c>
      <c r="P22" s="9">
        <v>8838.4684878706194</v>
      </c>
      <c r="Q22" s="10" t="s">
        <v>152</v>
      </c>
      <c r="R22" s="9">
        <v>255288.990185003</v>
      </c>
      <c r="S22" s="10" t="s">
        <v>169</v>
      </c>
    </row>
    <row r="23" spans="1:19" x14ac:dyDescent="0.2">
      <c r="A23" s="12" t="s">
        <v>184</v>
      </c>
      <c r="B23" s="9">
        <v>3063.93071010638</v>
      </c>
      <c r="C23" s="10" t="s">
        <v>169</v>
      </c>
      <c r="D23" s="9">
        <v>114770.169640957</v>
      </c>
      <c r="E23" s="10" t="s">
        <v>169</v>
      </c>
      <c r="F23" s="9">
        <v>19389.3304954255</v>
      </c>
      <c r="G23" s="10" t="s">
        <v>169</v>
      </c>
      <c r="H23" s="9">
        <v>45554.689776595696</v>
      </c>
      <c r="I23" s="10" t="s">
        <v>169</v>
      </c>
      <c r="J23" s="9">
        <v>11938.228630319099</v>
      </c>
      <c r="K23" s="10" t="s">
        <v>169</v>
      </c>
      <c r="L23" s="9">
        <v>712.09373138297894</v>
      </c>
      <c r="M23" s="10" t="s">
        <v>169</v>
      </c>
      <c r="N23" s="9">
        <v>63349.946952127699</v>
      </c>
      <c r="O23" s="10" t="s">
        <v>169</v>
      </c>
      <c r="P23" s="9">
        <v>9610.4877898936193</v>
      </c>
      <c r="Q23" s="10" t="s">
        <v>152</v>
      </c>
      <c r="R23" s="9">
        <v>268388.87772680802</v>
      </c>
      <c r="S23" s="10" t="s">
        <v>169</v>
      </c>
    </row>
    <row r="24" spans="1:19" x14ac:dyDescent="0.2">
      <c r="A24" s="12" t="s">
        <v>185</v>
      </c>
      <c r="B24" s="9">
        <v>3109.3084758169898</v>
      </c>
      <c r="C24" s="10" t="s">
        <v>169</v>
      </c>
      <c r="D24" s="9">
        <v>114314.51583006499</v>
      </c>
      <c r="E24" s="10" t="s">
        <v>169</v>
      </c>
      <c r="F24" s="9">
        <v>23363.122546107199</v>
      </c>
      <c r="G24" s="10" t="s">
        <v>169</v>
      </c>
      <c r="H24" s="9">
        <v>45741.801894694901</v>
      </c>
      <c r="I24" s="10" t="s">
        <v>169</v>
      </c>
      <c r="J24" s="9">
        <v>11146.220490097599</v>
      </c>
      <c r="K24" s="10" t="s">
        <v>169</v>
      </c>
      <c r="L24" s="9">
        <v>676.32003382413097</v>
      </c>
      <c r="M24" s="10" t="s">
        <v>169</v>
      </c>
      <c r="N24" s="9">
        <v>59055.464530464902</v>
      </c>
      <c r="O24" s="10" t="s">
        <v>169</v>
      </c>
      <c r="P24" s="9">
        <v>8211.5844416718992</v>
      </c>
      <c r="Q24" s="10" t="s">
        <v>152</v>
      </c>
      <c r="R24" s="9">
        <v>265618.33824274299</v>
      </c>
      <c r="S24" s="10" t="s">
        <v>169</v>
      </c>
    </row>
    <row r="25" spans="1:19" x14ac:dyDescent="0.2">
      <c r="A25" s="12" t="s">
        <v>187</v>
      </c>
      <c r="B25" s="9">
        <v>3025.8621153846202</v>
      </c>
      <c r="C25" s="10" t="s">
        <v>169</v>
      </c>
      <c r="D25" s="9">
        <v>115951.246046154</v>
      </c>
      <c r="E25" s="10" t="s">
        <v>169</v>
      </c>
      <c r="F25" s="9">
        <v>34081.201533333297</v>
      </c>
      <c r="G25" s="10" t="s">
        <v>169</v>
      </c>
      <c r="H25" s="9">
        <v>46771.470561852599</v>
      </c>
      <c r="I25" s="10" t="s">
        <v>169</v>
      </c>
      <c r="J25" s="9">
        <v>10918.536240634699</v>
      </c>
      <c r="K25" s="10" t="s">
        <v>169</v>
      </c>
      <c r="L25" s="9">
        <v>684.43124763871799</v>
      </c>
      <c r="M25" s="10" t="s">
        <v>169</v>
      </c>
      <c r="N25" s="9">
        <v>60984.739905205301</v>
      </c>
      <c r="O25" s="10" t="s">
        <v>169</v>
      </c>
      <c r="P25" s="9">
        <v>7839.5499307692298</v>
      </c>
      <c r="Q25" s="10" t="s">
        <v>152</v>
      </c>
      <c r="R25" s="9">
        <v>280257.03758097201</v>
      </c>
      <c r="S25" s="10" t="s">
        <v>169</v>
      </c>
    </row>
    <row r="26" spans="1:19" x14ac:dyDescent="0.2">
      <c r="A26" s="12" t="s">
        <v>188</v>
      </c>
      <c r="B26" s="9">
        <v>2987.7738638083201</v>
      </c>
      <c r="C26" s="10" t="s">
        <v>169</v>
      </c>
      <c r="D26" s="9">
        <v>118610.28864590199</v>
      </c>
      <c r="E26" s="10" t="s">
        <v>169</v>
      </c>
      <c r="F26" s="9">
        <v>37270.764655737701</v>
      </c>
      <c r="G26" s="10" t="s">
        <v>169</v>
      </c>
      <c r="H26" s="9">
        <v>47529.966465577199</v>
      </c>
      <c r="I26" s="10" t="s">
        <v>169</v>
      </c>
      <c r="J26" s="9">
        <v>10869.7616024084</v>
      </c>
      <c r="K26" s="10" t="s">
        <v>169</v>
      </c>
      <c r="L26" s="9">
        <v>588.19513776776796</v>
      </c>
      <c r="M26" s="10" t="s">
        <v>169</v>
      </c>
      <c r="N26" s="9">
        <v>60268.948830118999</v>
      </c>
      <c r="O26" s="10" t="s">
        <v>169</v>
      </c>
      <c r="P26" s="9">
        <v>7799.8460428751596</v>
      </c>
      <c r="Q26" s="10" t="s">
        <v>152</v>
      </c>
      <c r="R26" s="9">
        <v>285925.54524419497</v>
      </c>
      <c r="S26" s="10" t="s">
        <v>169</v>
      </c>
    </row>
    <row r="27" spans="1:19" x14ac:dyDescent="0.2">
      <c r="A27" s="12" t="s">
        <v>189</v>
      </c>
      <c r="B27" s="9">
        <v>2851.3273848069698</v>
      </c>
      <c r="C27" s="10" t="s">
        <v>152</v>
      </c>
      <c r="D27" s="9">
        <v>101107.113138232</v>
      </c>
      <c r="E27" s="10" t="s">
        <v>169</v>
      </c>
      <c r="F27" s="9">
        <v>3246.1820772054798</v>
      </c>
      <c r="G27" s="10" t="s">
        <v>152</v>
      </c>
      <c r="H27" s="9">
        <v>41745.593976268203</v>
      </c>
      <c r="I27" s="10" t="s">
        <v>152</v>
      </c>
      <c r="J27" s="9">
        <v>8280.2614694894091</v>
      </c>
      <c r="K27" s="10" t="s">
        <v>169</v>
      </c>
      <c r="L27" s="9">
        <v>458.28272955417202</v>
      </c>
      <c r="M27" s="10" t="s">
        <v>169</v>
      </c>
      <c r="N27" s="9">
        <v>45450.548653705802</v>
      </c>
      <c r="O27" s="10" t="s">
        <v>169</v>
      </c>
      <c r="P27" s="9">
        <v>8500.6377633872999</v>
      </c>
      <c r="Q27" s="10" t="s">
        <v>152</v>
      </c>
      <c r="R27" s="9">
        <v>211639.94719264901</v>
      </c>
      <c r="S27" s="10" t="s">
        <v>169</v>
      </c>
    </row>
    <row r="28" spans="1:19" x14ac:dyDescent="0.2">
      <c r="A28" s="12" t="s">
        <v>190</v>
      </c>
      <c r="B28" s="9">
        <v>3590.1582944607799</v>
      </c>
      <c r="C28" s="10" t="s">
        <v>152</v>
      </c>
      <c r="D28" s="9">
        <v>114068.398602941</v>
      </c>
      <c r="E28" s="10" t="s">
        <v>169</v>
      </c>
      <c r="F28" s="9">
        <v>4657.1755773504901</v>
      </c>
      <c r="G28" s="10" t="s">
        <v>152</v>
      </c>
      <c r="H28" s="9">
        <v>59476.567008163503</v>
      </c>
      <c r="I28" s="10" t="s">
        <v>152</v>
      </c>
      <c r="J28" s="9">
        <v>11852.4758946078</v>
      </c>
      <c r="K28" s="10" t="s">
        <v>169</v>
      </c>
      <c r="L28" s="9">
        <v>483.96833326973001</v>
      </c>
      <c r="M28" s="10" t="s">
        <v>169</v>
      </c>
      <c r="N28" s="9">
        <v>32419.821955695101</v>
      </c>
      <c r="O28" s="10" t="s">
        <v>169</v>
      </c>
      <c r="P28" s="9">
        <v>10294.476857941199</v>
      </c>
      <c r="Q28" s="10" t="s">
        <v>152</v>
      </c>
      <c r="R28" s="9">
        <v>236843.04252443</v>
      </c>
      <c r="S28" s="10" t="s">
        <v>169</v>
      </c>
    </row>
    <row r="29" spans="1:19" x14ac:dyDescent="0.2">
      <c r="A29" s="12" t="s">
        <v>191</v>
      </c>
      <c r="B29" s="9">
        <v>3469.5879040797199</v>
      </c>
      <c r="C29" s="10" t="s">
        <v>152</v>
      </c>
      <c r="D29" s="9">
        <v>128564.553889801</v>
      </c>
      <c r="E29" s="10" t="s">
        <v>424</v>
      </c>
      <c r="F29" s="9">
        <v>4195.7841589050404</v>
      </c>
      <c r="G29" s="10" t="s">
        <v>152</v>
      </c>
      <c r="H29" s="9">
        <v>57249.955838583497</v>
      </c>
      <c r="I29" s="10" t="s">
        <v>152</v>
      </c>
      <c r="J29" s="9">
        <v>12161.1481899179</v>
      </c>
      <c r="K29" s="10" t="s">
        <v>169</v>
      </c>
      <c r="L29" s="9">
        <v>424.18915387573298</v>
      </c>
      <c r="M29" s="10" t="s">
        <v>169</v>
      </c>
      <c r="N29" s="9">
        <v>36821.437118641901</v>
      </c>
      <c r="O29" s="10" t="s">
        <v>169</v>
      </c>
      <c r="P29" s="9">
        <v>10324.0766137304</v>
      </c>
      <c r="Q29" s="10" t="s">
        <v>320</v>
      </c>
      <c r="R29" s="9">
        <v>253210.732867535</v>
      </c>
      <c r="S29" s="10" t="s">
        <v>424</v>
      </c>
    </row>
    <row r="30" spans="1:19" x14ac:dyDescent="0.2">
      <c r="A30" s="12" t="s">
        <v>192</v>
      </c>
      <c r="B30" s="9">
        <v>3716.19363651698</v>
      </c>
      <c r="C30" s="10" t="s">
        <v>152</v>
      </c>
      <c r="D30" s="9">
        <v>137399.91729025199</v>
      </c>
      <c r="E30" s="10" t="s">
        <v>424</v>
      </c>
      <c r="F30" s="9">
        <v>4205.1409153515897</v>
      </c>
      <c r="G30" s="10" t="s">
        <v>152</v>
      </c>
      <c r="H30" s="9">
        <v>60303.632424521697</v>
      </c>
      <c r="I30" s="10" t="s">
        <v>152</v>
      </c>
      <c r="J30" s="9">
        <v>12474.887708869999</v>
      </c>
      <c r="K30" s="10" t="s">
        <v>169</v>
      </c>
      <c r="L30" s="9">
        <v>375.33651356845598</v>
      </c>
      <c r="M30" s="10" t="s">
        <v>169</v>
      </c>
      <c r="N30" s="9">
        <v>46989.0245406299</v>
      </c>
      <c r="O30" s="10" t="s">
        <v>169</v>
      </c>
      <c r="P30" s="9">
        <v>10630.3166969135</v>
      </c>
      <c r="Q30" s="10" t="s">
        <v>320</v>
      </c>
      <c r="R30" s="9">
        <v>276094.44972662401</v>
      </c>
      <c r="S30" s="10" t="s">
        <v>424</v>
      </c>
    </row>
    <row r="31" spans="1:19" x14ac:dyDescent="0.2">
      <c r="A31" s="12" t="s">
        <v>193</v>
      </c>
      <c r="B31" s="9">
        <v>3410.66976988433</v>
      </c>
      <c r="C31" s="10" t="s">
        <v>152</v>
      </c>
      <c r="D31" s="9">
        <v>138525.77964037901</v>
      </c>
      <c r="E31" s="10" t="s">
        <v>424</v>
      </c>
      <c r="F31" s="9">
        <v>3839.5841194826498</v>
      </c>
      <c r="G31" s="10" t="s">
        <v>169</v>
      </c>
      <c r="H31" s="9">
        <v>59719.082890694699</v>
      </c>
      <c r="I31" s="10" t="s">
        <v>152</v>
      </c>
      <c r="J31" s="9">
        <v>12463.8560357518</v>
      </c>
      <c r="K31" s="10" t="s">
        <v>152</v>
      </c>
      <c r="L31" s="9">
        <v>391.68265268349103</v>
      </c>
      <c r="M31" s="10" t="s">
        <v>152</v>
      </c>
      <c r="N31" s="9">
        <v>44810.124345211501</v>
      </c>
      <c r="O31" s="10" t="s">
        <v>169</v>
      </c>
      <c r="P31" s="9">
        <v>9869.8103160042101</v>
      </c>
      <c r="Q31" s="10" t="s">
        <v>320</v>
      </c>
      <c r="R31" s="9">
        <v>273030.589770091</v>
      </c>
      <c r="S31" s="10" t="s">
        <v>424</v>
      </c>
    </row>
    <row r="32" spans="1:19" x14ac:dyDescent="0.2">
      <c r="A32" s="15" t="s">
        <v>195</v>
      </c>
      <c r="B32" s="13">
        <v>3368.7941460000002</v>
      </c>
      <c r="C32" s="14" t="s">
        <v>152</v>
      </c>
      <c r="D32" s="13">
        <v>145760.65400000001</v>
      </c>
      <c r="E32" s="14" t="s">
        <v>169</v>
      </c>
      <c r="F32" s="13">
        <v>3774.9956219999999</v>
      </c>
      <c r="G32" s="14" t="s">
        <v>169</v>
      </c>
      <c r="H32" s="13">
        <v>61967.669055470004</v>
      </c>
      <c r="I32" s="14" t="s">
        <v>152</v>
      </c>
      <c r="J32" s="13">
        <v>12939.762000000001</v>
      </c>
      <c r="K32" s="14" t="s">
        <v>152</v>
      </c>
      <c r="L32" s="13">
        <v>359.62535500000001</v>
      </c>
      <c r="M32" s="14" t="s">
        <v>152</v>
      </c>
      <c r="N32" s="13">
        <v>45227.465786699999</v>
      </c>
      <c r="O32" s="14" t="s">
        <v>169</v>
      </c>
      <c r="P32" s="13">
        <v>10151.505867</v>
      </c>
      <c r="Q32" s="14" t="s">
        <v>152</v>
      </c>
      <c r="R32" s="13">
        <v>283550.47183216998</v>
      </c>
      <c r="S32" s="14" t="s">
        <v>169</v>
      </c>
    </row>
    <row r="34" spans="1:2" x14ac:dyDescent="0.2">
      <c r="A34" s="16" t="s">
        <v>196</v>
      </c>
      <c r="B34" s="16" t="s">
        <v>197</v>
      </c>
    </row>
    <row r="37" spans="1:2" x14ac:dyDescent="0.2">
      <c r="B37" s="16" t="s">
        <v>203</v>
      </c>
    </row>
    <row r="38" spans="1:2" x14ac:dyDescent="0.2">
      <c r="B38" s="16" t="s">
        <v>325</v>
      </c>
    </row>
    <row r="41" spans="1:2" x14ac:dyDescent="0.2">
      <c r="A41" s="17" t="str">
        <f>HYPERLINK("#'TOTAL 1'!A2", "&lt;&lt;&lt; Previous table")</f>
        <v>&lt;&lt;&lt; Previous table</v>
      </c>
    </row>
    <row r="42" spans="1:2" x14ac:dyDescent="0.2">
      <c r="A42" s="17" t="str">
        <f>HYPERLINK("#'TOTAL 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HYPERLINK("#'INDEX'!B128", "Link to index")</f>
        <v>Link to index</v>
      </c>
    </row>
    <row r="2" spans="1:19" ht="15.75" customHeight="1" x14ac:dyDescent="0.2">
      <c r="A2" s="27" t="s">
        <v>527</v>
      </c>
      <c r="B2" s="28"/>
      <c r="C2" s="28"/>
      <c r="D2" s="28"/>
      <c r="E2" s="28"/>
      <c r="F2" s="28"/>
      <c r="G2" s="28"/>
      <c r="H2" s="28"/>
      <c r="I2" s="28"/>
      <c r="J2" s="28"/>
      <c r="K2" s="28"/>
      <c r="L2" s="28"/>
      <c r="M2" s="28"/>
      <c r="N2" s="28"/>
      <c r="O2" s="28"/>
      <c r="P2" s="28"/>
      <c r="Q2" s="28"/>
      <c r="R2" s="28"/>
      <c r="S2" s="28"/>
    </row>
    <row r="3" spans="1:19" ht="15.75" customHeight="1" x14ac:dyDescent="0.2">
      <c r="A3" s="27" t="s">
        <v>139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8543.9704761318299</v>
      </c>
      <c r="C7" s="10" t="s">
        <v>169</v>
      </c>
      <c r="D7" s="18">
        <v>9894.7803821835296</v>
      </c>
      <c r="E7" s="10" t="s">
        <v>152</v>
      </c>
      <c r="F7" s="18">
        <v>10576.479042265601</v>
      </c>
      <c r="G7" s="10" t="s">
        <v>152</v>
      </c>
      <c r="H7" s="18">
        <v>5800.1120419529698</v>
      </c>
      <c r="I7" s="10" t="s">
        <v>169</v>
      </c>
      <c r="J7" s="18">
        <v>4830.7397452132</v>
      </c>
      <c r="K7" s="10" t="s">
        <v>169</v>
      </c>
      <c r="L7" s="18">
        <v>5307.0429495063399</v>
      </c>
      <c r="M7" s="10" t="s">
        <v>152</v>
      </c>
      <c r="N7" s="18">
        <v>10434.567201289001</v>
      </c>
      <c r="O7" s="10" t="s">
        <v>169</v>
      </c>
      <c r="P7" s="18">
        <v>2123.4293605376301</v>
      </c>
      <c r="Q7" s="10" t="s">
        <v>152</v>
      </c>
      <c r="R7" s="18">
        <v>7990.5320570530002</v>
      </c>
      <c r="S7" s="10" t="s">
        <v>169</v>
      </c>
    </row>
    <row r="8" spans="1:19" x14ac:dyDescent="0.2">
      <c r="A8" s="12" t="s">
        <v>164</v>
      </c>
      <c r="B8" s="18">
        <v>9637.4266074304305</v>
      </c>
      <c r="C8" s="10" t="s">
        <v>169</v>
      </c>
      <c r="D8" s="18">
        <v>9849.7711012823802</v>
      </c>
      <c r="E8" s="10" t="s">
        <v>169</v>
      </c>
      <c r="F8" s="18">
        <v>13665.834803436501</v>
      </c>
      <c r="G8" s="10" t="s">
        <v>152</v>
      </c>
      <c r="H8" s="18">
        <v>6041.6401684582797</v>
      </c>
      <c r="I8" s="10" t="s">
        <v>169</v>
      </c>
      <c r="J8" s="18">
        <v>5308.3781964273703</v>
      </c>
      <c r="K8" s="10" t="s">
        <v>169</v>
      </c>
      <c r="L8" s="18">
        <v>5937.0741210198103</v>
      </c>
      <c r="M8" s="10" t="s">
        <v>152</v>
      </c>
      <c r="N8" s="18">
        <v>10685.4412393039</v>
      </c>
      <c r="O8" s="10" t="s">
        <v>169</v>
      </c>
      <c r="P8" s="18">
        <v>2080.11334775773</v>
      </c>
      <c r="Q8" s="10" t="s">
        <v>152</v>
      </c>
      <c r="R8" s="18">
        <v>8178.2012505349103</v>
      </c>
      <c r="S8" s="10" t="s">
        <v>169</v>
      </c>
    </row>
    <row r="9" spans="1:19" x14ac:dyDescent="0.2">
      <c r="A9" s="12" t="s">
        <v>165</v>
      </c>
      <c r="B9" s="18">
        <v>10814.9077918316</v>
      </c>
      <c r="C9" s="10" t="s">
        <v>169</v>
      </c>
      <c r="D9" s="18">
        <v>10512.0729499478</v>
      </c>
      <c r="E9" s="10" t="s">
        <v>169</v>
      </c>
      <c r="F9" s="18">
        <v>18047.928633964701</v>
      </c>
      <c r="G9" s="10" t="s">
        <v>169</v>
      </c>
      <c r="H9" s="18">
        <v>6229.8707417376199</v>
      </c>
      <c r="I9" s="10" t="s">
        <v>169</v>
      </c>
      <c r="J9" s="18">
        <v>5837.4699129670698</v>
      </c>
      <c r="K9" s="10" t="s">
        <v>169</v>
      </c>
      <c r="L9" s="18">
        <v>6105.4430197540596</v>
      </c>
      <c r="M9" s="10" t="s">
        <v>169</v>
      </c>
      <c r="N9" s="18">
        <v>10514.3267232658</v>
      </c>
      <c r="O9" s="10" t="s">
        <v>169</v>
      </c>
      <c r="P9" s="18">
        <v>2086.2028404528801</v>
      </c>
      <c r="Q9" s="10" t="s">
        <v>152</v>
      </c>
      <c r="R9" s="18">
        <v>8499.4460158032598</v>
      </c>
      <c r="S9" s="10" t="s">
        <v>169</v>
      </c>
    </row>
    <row r="10" spans="1:19" x14ac:dyDescent="0.2">
      <c r="A10" s="12" t="s">
        <v>166</v>
      </c>
      <c r="B10" s="18">
        <v>11725.3862616192</v>
      </c>
      <c r="C10" s="10" t="s">
        <v>169</v>
      </c>
      <c r="D10" s="18">
        <v>10898.6651777679</v>
      </c>
      <c r="E10" s="10" t="s">
        <v>169</v>
      </c>
      <c r="F10" s="18">
        <v>22336.522212559001</v>
      </c>
      <c r="G10" s="10" t="s">
        <v>169</v>
      </c>
      <c r="H10" s="18">
        <v>6676.44723065785</v>
      </c>
      <c r="I10" s="10" t="s">
        <v>169</v>
      </c>
      <c r="J10" s="18">
        <v>6344.1433006582201</v>
      </c>
      <c r="K10" s="10" t="s">
        <v>169</v>
      </c>
      <c r="L10" s="18">
        <v>6433.1337436888998</v>
      </c>
      <c r="M10" s="10" t="s">
        <v>169</v>
      </c>
      <c r="N10" s="18">
        <v>9815.7326119113095</v>
      </c>
      <c r="O10" s="10" t="s">
        <v>169</v>
      </c>
      <c r="P10" s="18">
        <v>2001.7834090004001</v>
      </c>
      <c r="Q10" s="10" t="s">
        <v>152</v>
      </c>
      <c r="R10" s="18">
        <v>8625.3088308166407</v>
      </c>
      <c r="S10" s="10" t="s">
        <v>169</v>
      </c>
    </row>
    <row r="11" spans="1:19" x14ac:dyDescent="0.2">
      <c r="A11" s="12" t="s">
        <v>170</v>
      </c>
      <c r="B11" s="18">
        <v>10652.3185497987</v>
      </c>
      <c r="C11" s="10" t="s">
        <v>169</v>
      </c>
      <c r="D11" s="18">
        <v>11396.671481683999</v>
      </c>
      <c r="E11" s="10" t="s">
        <v>169</v>
      </c>
      <c r="F11" s="18">
        <v>24233.238246170102</v>
      </c>
      <c r="G11" s="10" t="s">
        <v>169</v>
      </c>
      <c r="H11" s="18">
        <v>7399.8473786356499</v>
      </c>
      <c r="I11" s="10" t="s">
        <v>169</v>
      </c>
      <c r="J11" s="18">
        <v>6941.0046362347102</v>
      </c>
      <c r="K11" s="10" t="s">
        <v>169</v>
      </c>
      <c r="L11" s="18">
        <v>6729.6419809715899</v>
      </c>
      <c r="M11" s="10" t="s">
        <v>169</v>
      </c>
      <c r="N11" s="18">
        <v>9580.6836615603697</v>
      </c>
      <c r="O11" s="10" t="s">
        <v>169</v>
      </c>
      <c r="P11" s="18">
        <v>2138.9522379141499</v>
      </c>
      <c r="Q11" s="10" t="s">
        <v>152</v>
      </c>
      <c r="R11" s="18">
        <v>8925.7202593403799</v>
      </c>
      <c r="S11" s="10" t="s">
        <v>169</v>
      </c>
    </row>
    <row r="12" spans="1:19" x14ac:dyDescent="0.2">
      <c r="A12" s="12" t="s">
        <v>171</v>
      </c>
      <c r="B12" s="18">
        <v>10339.613161528199</v>
      </c>
      <c r="C12" s="10" t="s">
        <v>169</v>
      </c>
      <c r="D12" s="18">
        <v>12048.197928882701</v>
      </c>
      <c r="E12" s="10" t="s">
        <v>169</v>
      </c>
      <c r="F12" s="18">
        <v>28111.013888888901</v>
      </c>
      <c r="G12" s="10" t="s">
        <v>169</v>
      </c>
      <c r="H12" s="18">
        <v>7966.8467365185297</v>
      </c>
      <c r="I12" s="10" t="s">
        <v>169</v>
      </c>
      <c r="J12" s="18">
        <v>7339.3846813460696</v>
      </c>
      <c r="K12" s="10" t="s">
        <v>169</v>
      </c>
      <c r="L12" s="18">
        <v>6959.9795241544198</v>
      </c>
      <c r="M12" s="10" t="s">
        <v>169</v>
      </c>
      <c r="N12" s="18">
        <v>9695.0443844197507</v>
      </c>
      <c r="O12" s="10" t="s">
        <v>169</v>
      </c>
      <c r="P12" s="18">
        <v>2283.4257576365699</v>
      </c>
      <c r="Q12" s="10" t="s">
        <v>152</v>
      </c>
      <c r="R12" s="18">
        <v>9351.1018267699401</v>
      </c>
      <c r="S12" s="10" t="s">
        <v>169</v>
      </c>
    </row>
    <row r="13" spans="1:19" x14ac:dyDescent="0.2">
      <c r="A13" s="12" t="s">
        <v>172</v>
      </c>
      <c r="B13" s="18">
        <v>10400.9313463571</v>
      </c>
      <c r="C13" s="10" t="s">
        <v>169</v>
      </c>
      <c r="D13" s="18">
        <v>12433.069517899001</v>
      </c>
      <c r="E13" s="10" t="s">
        <v>169</v>
      </c>
      <c r="F13" s="18">
        <v>30919.5455752122</v>
      </c>
      <c r="G13" s="10" t="s">
        <v>169</v>
      </c>
      <c r="H13" s="18">
        <v>8256.1403516111004</v>
      </c>
      <c r="I13" s="10" t="s">
        <v>169</v>
      </c>
      <c r="J13" s="18">
        <v>7508.7498171260104</v>
      </c>
      <c r="K13" s="10" t="s">
        <v>169</v>
      </c>
      <c r="L13" s="18">
        <v>6488.8099144118396</v>
      </c>
      <c r="M13" s="10" t="s">
        <v>169</v>
      </c>
      <c r="N13" s="18">
        <v>9760.38330882831</v>
      </c>
      <c r="O13" s="10" t="s">
        <v>169</v>
      </c>
      <c r="P13" s="18">
        <v>2433.9136785157002</v>
      </c>
      <c r="Q13" s="10" t="s">
        <v>152</v>
      </c>
      <c r="R13" s="18">
        <v>9585.0905811436005</v>
      </c>
      <c r="S13" s="10" t="s">
        <v>169</v>
      </c>
    </row>
    <row r="14" spans="1:19" x14ac:dyDescent="0.2">
      <c r="A14" s="12" t="s">
        <v>173</v>
      </c>
      <c r="B14" s="18">
        <v>9808.6371953492908</v>
      </c>
      <c r="C14" s="10" t="s">
        <v>169</v>
      </c>
      <c r="D14" s="18">
        <v>12971.427553257699</v>
      </c>
      <c r="E14" s="10" t="s">
        <v>169</v>
      </c>
      <c r="F14" s="18">
        <v>37164.513791475802</v>
      </c>
      <c r="G14" s="10" t="s">
        <v>169</v>
      </c>
      <c r="H14" s="18">
        <v>7852.85547544786</v>
      </c>
      <c r="I14" s="10" t="s">
        <v>169</v>
      </c>
      <c r="J14" s="18">
        <v>8050.53259715281</v>
      </c>
      <c r="K14" s="10" t="s">
        <v>169</v>
      </c>
      <c r="L14" s="18">
        <v>1246.49487126035</v>
      </c>
      <c r="M14" s="10" t="s">
        <v>169</v>
      </c>
      <c r="N14" s="18">
        <v>9910.7106172117401</v>
      </c>
      <c r="O14" s="10" t="s">
        <v>169</v>
      </c>
      <c r="P14" s="18">
        <v>2833.2257566726798</v>
      </c>
      <c r="Q14" s="10" t="s">
        <v>152</v>
      </c>
      <c r="R14" s="18">
        <v>9718.7844896674906</v>
      </c>
      <c r="S14" s="10" t="s">
        <v>169</v>
      </c>
    </row>
    <row r="15" spans="1:19" x14ac:dyDescent="0.2">
      <c r="A15" s="12" t="s">
        <v>174</v>
      </c>
      <c r="B15" s="18">
        <v>9555.35345709992</v>
      </c>
      <c r="C15" s="10" t="s">
        <v>169</v>
      </c>
      <c r="D15" s="18">
        <v>11792.4154342044</v>
      </c>
      <c r="E15" s="10" t="s">
        <v>169</v>
      </c>
      <c r="F15" s="18">
        <v>40205.191206119598</v>
      </c>
      <c r="G15" s="10" t="s">
        <v>169</v>
      </c>
      <c r="H15" s="18">
        <v>8327.7795143669191</v>
      </c>
      <c r="I15" s="10" t="s">
        <v>169</v>
      </c>
      <c r="J15" s="18">
        <v>7726.6888789565601</v>
      </c>
      <c r="K15" s="10" t="s">
        <v>169</v>
      </c>
      <c r="L15" s="18">
        <v>1535.3278200393199</v>
      </c>
      <c r="M15" s="10" t="s">
        <v>169</v>
      </c>
      <c r="N15" s="18">
        <v>10101.391407331699</v>
      </c>
      <c r="O15" s="10" t="s">
        <v>169</v>
      </c>
      <c r="P15" s="18">
        <v>2901.3189630687302</v>
      </c>
      <c r="Q15" s="10" t="s">
        <v>152</v>
      </c>
      <c r="R15" s="18">
        <v>9478.7270702704809</v>
      </c>
      <c r="S15" s="10" t="s">
        <v>169</v>
      </c>
    </row>
    <row r="16" spans="1:19" x14ac:dyDescent="0.2">
      <c r="A16" s="12" t="s">
        <v>176</v>
      </c>
      <c r="B16" s="18">
        <v>9209.8195459495892</v>
      </c>
      <c r="C16" s="10" t="s">
        <v>169</v>
      </c>
      <c r="D16" s="18">
        <v>12149.9880409651</v>
      </c>
      <c r="E16" s="10" t="s">
        <v>169</v>
      </c>
      <c r="F16" s="18">
        <v>42895.829578589997</v>
      </c>
      <c r="G16" s="10" t="s">
        <v>169</v>
      </c>
      <c r="H16" s="18">
        <v>8649.6115900226196</v>
      </c>
      <c r="I16" s="10" t="s">
        <v>169</v>
      </c>
      <c r="J16" s="18">
        <v>7769.4217034661897</v>
      </c>
      <c r="K16" s="10" t="s">
        <v>169</v>
      </c>
      <c r="L16" s="18">
        <v>2157.7567055845402</v>
      </c>
      <c r="M16" s="10" t="s">
        <v>169</v>
      </c>
      <c r="N16" s="18">
        <v>10388.052778752501</v>
      </c>
      <c r="O16" s="10" t="s">
        <v>169</v>
      </c>
      <c r="P16" s="18">
        <v>3039.3626777881</v>
      </c>
      <c r="Q16" s="10" t="s">
        <v>152</v>
      </c>
      <c r="R16" s="18">
        <v>9777.6183190486408</v>
      </c>
      <c r="S16" s="10" t="s">
        <v>169</v>
      </c>
    </row>
    <row r="17" spans="1:19" x14ac:dyDescent="0.2">
      <c r="A17" s="12" t="s">
        <v>177</v>
      </c>
      <c r="B17" s="18">
        <v>9025.3565797050505</v>
      </c>
      <c r="C17" s="10" t="s">
        <v>169</v>
      </c>
      <c r="D17" s="18">
        <v>11954.540094522899</v>
      </c>
      <c r="E17" s="10" t="s">
        <v>169</v>
      </c>
      <c r="F17" s="18">
        <v>43880.1308052975</v>
      </c>
      <c r="G17" s="10" t="s">
        <v>169</v>
      </c>
      <c r="H17" s="18">
        <v>8254.2183039305401</v>
      </c>
      <c r="I17" s="10" t="s">
        <v>169</v>
      </c>
      <c r="J17" s="18">
        <v>7544.9695702952004</v>
      </c>
      <c r="K17" s="10" t="s">
        <v>169</v>
      </c>
      <c r="L17" s="18">
        <v>2184.06678479328</v>
      </c>
      <c r="M17" s="10" t="s">
        <v>169</v>
      </c>
      <c r="N17" s="18">
        <v>10108.2928008951</v>
      </c>
      <c r="O17" s="10" t="s">
        <v>169</v>
      </c>
      <c r="P17" s="18">
        <v>2892.5054802371301</v>
      </c>
      <c r="Q17" s="10" t="s">
        <v>152</v>
      </c>
      <c r="R17" s="18">
        <v>9536.3701244328604</v>
      </c>
      <c r="S17" s="10" t="s">
        <v>169</v>
      </c>
    </row>
    <row r="18" spans="1:19" x14ac:dyDescent="0.2">
      <c r="A18" s="12" t="s">
        <v>178</v>
      </c>
      <c r="B18" s="18">
        <v>9244.5502041533091</v>
      </c>
      <c r="C18" s="10" t="s">
        <v>169</v>
      </c>
      <c r="D18" s="18">
        <v>12641.924233842699</v>
      </c>
      <c r="E18" s="10" t="s">
        <v>169</v>
      </c>
      <c r="F18" s="18">
        <v>44427.239081663603</v>
      </c>
      <c r="G18" s="10" t="s">
        <v>169</v>
      </c>
      <c r="H18" s="18">
        <v>8479.2958256680304</v>
      </c>
      <c r="I18" s="10" t="s">
        <v>169</v>
      </c>
      <c r="J18" s="18">
        <v>7649.7284160983199</v>
      </c>
      <c r="K18" s="10" t="s">
        <v>169</v>
      </c>
      <c r="L18" s="18">
        <v>2664.8483068272399</v>
      </c>
      <c r="M18" s="10" t="s">
        <v>169</v>
      </c>
      <c r="N18" s="18">
        <v>10301.835696615701</v>
      </c>
      <c r="O18" s="10" t="s">
        <v>169</v>
      </c>
      <c r="P18" s="18">
        <v>2908.5142968241698</v>
      </c>
      <c r="Q18" s="10" t="s">
        <v>152</v>
      </c>
      <c r="R18" s="18">
        <v>9872.5761570235809</v>
      </c>
      <c r="S18" s="10" t="s">
        <v>169</v>
      </c>
    </row>
    <row r="19" spans="1:19" x14ac:dyDescent="0.2">
      <c r="A19" s="12" t="s">
        <v>179</v>
      </c>
      <c r="B19" s="18">
        <v>8755.0200250721791</v>
      </c>
      <c r="C19" s="10" t="s">
        <v>169</v>
      </c>
      <c r="D19" s="18">
        <v>13124.6860116229</v>
      </c>
      <c r="E19" s="10" t="s">
        <v>169</v>
      </c>
      <c r="F19" s="18">
        <v>44965.4642771609</v>
      </c>
      <c r="G19" s="10" t="s">
        <v>169</v>
      </c>
      <c r="H19" s="18">
        <v>8716.2917283006991</v>
      </c>
      <c r="I19" s="10" t="s">
        <v>169</v>
      </c>
      <c r="J19" s="18">
        <v>7592.0879256798398</v>
      </c>
      <c r="K19" s="10" t="s">
        <v>169</v>
      </c>
      <c r="L19" s="18">
        <v>2605.4249145722501</v>
      </c>
      <c r="M19" s="10" t="s">
        <v>169</v>
      </c>
      <c r="N19" s="18">
        <v>10283.765788721999</v>
      </c>
      <c r="O19" s="10" t="s">
        <v>169</v>
      </c>
      <c r="P19" s="18">
        <v>3195.67678331872</v>
      </c>
      <c r="Q19" s="10" t="s">
        <v>152</v>
      </c>
      <c r="R19" s="18">
        <v>10081.1112719066</v>
      </c>
      <c r="S19" s="10" t="s">
        <v>169</v>
      </c>
    </row>
    <row r="20" spans="1:19" x14ac:dyDescent="0.2">
      <c r="A20" s="12" t="s">
        <v>180</v>
      </c>
      <c r="B20" s="18">
        <v>8594.4678856071296</v>
      </c>
      <c r="C20" s="10" t="s">
        <v>169</v>
      </c>
      <c r="D20" s="18">
        <v>13224.3322055717</v>
      </c>
      <c r="E20" s="10" t="s">
        <v>169</v>
      </c>
      <c r="F20" s="18">
        <v>51841.275372683202</v>
      </c>
      <c r="G20" s="10" t="s">
        <v>169</v>
      </c>
      <c r="H20" s="18">
        <v>8739.9528623717597</v>
      </c>
      <c r="I20" s="10" t="s">
        <v>169</v>
      </c>
      <c r="J20" s="18">
        <v>7392.5759865337895</v>
      </c>
      <c r="K20" s="10" t="s">
        <v>169</v>
      </c>
      <c r="L20" s="18">
        <v>846.68320003827</v>
      </c>
      <c r="M20" s="10" t="s">
        <v>169</v>
      </c>
      <c r="N20" s="18">
        <v>9697.3400975208497</v>
      </c>
      <c r="O20" s="10" t="s">
        <v>169</v>
      </c>
      <c r="P20" s="18">
        <v>3163.9821881808198</v>
      </c>
      <c r="Q20" s="10" t="s">
        <v>152</v>
      </c>
      <c r="R20" s="18">
        <v>9973.6556692317208</v>
      </c>
      <c r="S20" s="10" t="s">
        <v>169</v>
      </c>
    </row>
    <row r="21" spans="1:19" x14ac:dyDescent="0.2">
      <c r="A21" s="12" t="s">
        <v>181</v>
      </c>
      <c r="B21" s="18">
        <v>8299.1546712388808</v>
      </c>
      <c r="C21" s="10" t="s">
        <v>169</v>
      </c>
      <c r="D21" s="18">
        <v>13543.4236391015</v>
      </c>
      <c r="E21" s="10" t="s">
        <v>169</v>
      </c>
      <c r="F21" s="18">
        <v>58778.654229790103</v>
      </c>
      <c r="G21" s="10" t="s">
        <v>169</v>
      </c>
      <c r="H21" s="18">
        <v>8720.0091183837503</v>
      </c>
      <c r="I21" s="10" t="s">
        <v>169</v>
      </c>
      <c r="J21" s="18">
        <v>7158.2863029023702</v>
      </c>
      <c r="K21" s="10" t="s">
        <v>169</v>
      </c>
      <c r="L21" s="18">
        <v>1066.80367264909</v>
      </c>
      <c r="M21" s="10" t="s">
        <v>169</v>
      </c>
      <c r="N21" s="18">
        <v>9676.1679054861397</v>
      </c>
      <c r="O21" s="10" t="s">
        <v>169</v>
      </c>
      <c r="P21" s="18">
        <v>3390.22607562552</v>
      </c>
      <c r="Q21" s="10" t="s">
        <v>152</v>
      </c>
      <c r="R21" s="18">
        <v>10143.901373533001</v>
      </c>
      <c r="S21" s="10" t="s">
        <v>169</v>
      </c>
    </row>
    <row r="22" spans="1:19" x14ac:dyDescent="0.2">
      <c r="A22" s="12" t="s">
        <v>182</v>
      </c>
      <c r="B22" s="18">
        <v>7638.3810215824496</v>
      </c>
      <c r="C22" s="10" t="s">
        <v>169</v>
      </c>
      <c r="D22" s="18">
        <v>14223.699919428</v>
      </c>
      <c r="E22" s="10" t="s">
        <v>169</v>
      </c>
      <c r="F22" s="18">
        <v>65276.518160593798</v>
      </c>
      <c r="G22" s="10" t="s">
        <v>169</v>
      </c>
      <c r="H22" s="18">
        <v>9207.2962260096792</v>
      </c>
      <c r="I22" s="10" t="s">
        <v>169</v>
      </c>
      <c r="J22" s="18">
        <v>6937.0888783029104</v>
      </c>
      <c r="K22" s="10" t="s">
        <v>169</v>
      </c>
      <c r="L22" s="18">
        <v>1183.7804501235901</v>
      </c>
      <c r="M22" s="10" t="s">
        <v>169</v>
      </c>
      <c r="N22" s="18">
        <v>10107.2930366118</v>
      </c>
      <c r="O22" s="10" t="s">
        <v>169</v>
      </c>
      <c r="P22" s="18">
        <v>3456.35909712389</v>
      </c>
      <c r="Q22" s="10" t="s">
        <v>152</v>
      </c>
      <c r="R22" s="18">
        <v>10617.9102137931</v>
      </c>
      <c r="S22" s="10" t="s">
        <v>169</v>
      </c>
    </row>
    <row r="23" spans="1:19" x14ac:dyDescent="0.2">
      <c r="A23" s="12" t="s">
        <v>184</v>
      </c>
      <c r="B23" s="18">
        <v>7607.8742259321398</v>
      </c>
      <c r="C23" s="10" t="s">
        <v>169</v>
      </c>
      <c r="D23" s="18">
        <v>14872.2280853338</v>
      </c>
      <c r="E23" s="10" t="s">
        <v>169</v>
      </c>
      <c r="F23" s="18">
        <v>81953.058678294503</v>
      </c>
      <c r="G23" s="10" t="s">
        <v>169</v>
      </c>
      <c r="H23" s="18">
        <v>9558.0993149568094</v>
      </c>
      <c r="I23" s="10" t="s">
        <v>169</v>
      </c>
      <c r="J23" s="18">
        <v>6865.95798647024</v>
      </c>
      <c r="K23" s="10" t="s">
        <v>169</v>
      </c>
      <c r="L23" s="18">
        <v>1361.77564433612</v>
      </c>
      <c r="M23" s="10" t="s">
        <v>169</v>
      </c>
      <c r="N23" s="18">
        <v>10273.207155624499</v>
      </c>
      <c r="O23" s="10" t="s">
        <v>169</v>
      </c>
      <c r="P23" s="18">
        <v>3782.08724635</v>
      </c>
      <c r="Q23" s="10" t="s">
        <v>152</v>
      </c>
      <c r="R23" s="18">
        <v>11138.5221336788</v>
      </c>
      <c r="S23" s="10" t="s">
        <v>169</v>
      </c>
    </row>
    <row r="24" spans="1:19" x14ac:dyDescent="0.2">
      <c r="A24" s="12" t="s">
        <v>185</v>
      </c>
      <c r="B24" s="18">
        <v>7672.7335564038503</v>
      </c>
      <c r="C24" s="10" t="s">
        <v>169</v>
      </c>
      <c r="D24" s="18">
        <v>14820.5310498203</v>
      </c>
      <c r="E24" s="10" t="s">
        <v>169</v>
      </c>
      <c r="F24" s="18">
        <v>99903.829187888405</v>
      </c>
      <c r="G24" s="10" t="s">
        <v>169</v>
      </c>
      <c r="H24" s="18">
        <v>9602.4451956033608</v>
      </c>
      <c r="I24" s="10" t="s">
        <v>169</v>
      </c>
      <c r="J24" s="18">
        <v>6462.7630803796701</v>
      </c>
      <c r="K24" s="10" t="s">
        <v>169</v>
      </c>
      <c r="L24" s="18">
        <v>1297.01069893103</v>
      </c>
      <c r="M24" s="10" t="s">
        <v>169</v>
      </c>
      <c r="N24" s="18">
        <v>9518.54209375754</v>
      </c>
      <c r="O24" s="10" t="s">
        <v>169</v>
      </c>
      <c r="P24" s="18">
        <v>3259.8248409397802</v>
      </c>
      <c r="Q24" s="10" t="s">
        <v>152</v>
      </c>
      <c r="R24" s="18">
        <v>11026.0748222772</v>
      </c>
      <c r="S24" s="10" t="s">
        <v>169</v>
      </c>
    </row>
    <row r="25" spans="1:19" x14ac:dyDescent="0.2">
      <c r="A25" s="12" t="s">
        <v>187</v>
      </c>
      <c r="B25" s="18">
        <v>7403.2574424402401</v>
      </c>
      <c r="C25" s="10" t="s">
        <v>169</v>
      </c>
      <c r="D25" s="18">
        <v>15084.5423306222</v>
      </c>
      <c r="E25" s="10" t="s">
        <v>169</v>
      </c>
      <c r="F25" s="18">
        <v>148085.803423673</v>
      </c>
      <c r="G25" s="10" t="s">
        <v>169</v>
      </c>
      <c r="H25" s="18">
        <v>9830.8602875169508</v>
      </c>
      <c r="I25" s="10" t="s">
        <v>169</v>
      </c>
      <c r="J25" s="18">
        <v>6380.3938360491102</v>
      </c>
      <c r="K25" s="10" t="s">
        <v>169</v>
      </c>
      <c r="L25" s="18">
        <v>1307.4404802711699</v>
      </c>
      <c r="M25" s="10" t="s">
        <v>169</v>
      </c>
      <c r="N25" s="18">
        <v>9811.0767640785707</v>
      </c>
      <c r="O25" s="10" t="s">
        <v>169</v>
      </c>
      <c r="P25" s="18">
        <v>3135.0681524179199</v>
      </c>
      <c r="Q25" s="10" t="s">
        <v>152</v>
      </c>
      <c r="R25" s="18">
        <v>11658.335359843701</v>
      </c>
      <c r="S25" s="10" t="s">
        <v>169</v>
      </c>
    </row>
    <row r="26" spans="1:19" x14ac:dyDescent="0.2">
      <c r="A26" s="12" t="s">
        <v>188</v>
      </c>
      <c r="B26" s="18">
        <v>7242.38634976494</v>
      </c>
      <c r="C26" s="10" t="s">
        <v>169</v>
      </c>
      <c r="D26" s="18">
        <v>15471.5790836339</v>
      </c>
      <c r="E26" s="10" t="s">
        <v>169</v>
      </c>
      <c r="F26" s="18">
        <v>164682.23507831199</v>
      </c>
      <c r="G26" s="10" t="s">
        <v>169</v>
      </c>
      <c r="H26" s="18">
        <v>9971.4058284290004</v>
      </c>
      <c r="I26" s="10" t="s">
        <v>169</v>
      </c>
      <c r="J26" s="18">
        <v>6373.7486639408999</v>
      </c>
      <c r="K26" s="10" t="s">
        <v>169</v>
      </c>
      <c r="L26" s="18">
        <v>1115.6497851705601</v>
      </c>
      <c r="M26" s="10" t="s">
        <v>169</v>
      </c>
      <c r="N26" s="18">
        <v>9662.9221335591901</v>
      </c>
      <c r="O26" s="10" t="s">
        <v>169</v>
      </c>
      <c r="P26" s="18">
        <v>3124.73653560715</v>
      </c>
      <c r="Q26" s="10" t="s">
        <v>152</v>
      </c>
      <c r="R26" s="18">
        <v>11892.5458868694</v>
      </c>
      <c r="S26" s="10" t="s">
        <v>169</v>
      </c>
    </row>
    <row r="27" spans="1:19" x14ac:dyDescent="0.2">
      <c r="A27" s="12" t="s">
        <v>189</v>
      </c>
      <c r="B27" s="18">
        <v>6836.0656929530596</v>
      </c>
      <c r="C27" s="10" t="s">
        <v>152</v>
      </c>
      <c r="D27" s="18">
        <v>13208.727181799401</v>
      </c>
      <c r="E27" s="10" t="s">
        <v>169</v>
      </c>
      <c r="F27" s="18">
        <v>14487.648855747</v>
      </c>
      <c r="G27" s="10" t="s">
        <v>152</v>
      </c>
      <c r="H27" s="18">
        <v>8709.7863107754893</v>
      </c>
      <c r="I27" s="10" t="s">
        <v>152</v>
      </c>
      <c r="J27" s="18">
        <v>4846.4002209317996</v>
      </c>
      <c r="K27" s="10" t="s">
        <v>169</v>
      </c>
      <c r="L27" s="18">
        <v>861.14525813881096</v>
      </c>
      <c r="M27" s="10" t="s">
        <v>169</v>
      </c>
      <c r="N27" s="18">
        <v>7259.5280207403903</v>
      </c>
      <c r="O27" s="10" t="s">
        <v>169</v>
      </c>
      <c r="P27" s="18">
        <v>3383.1313762041</v>
      </c>
      <c r="Q27" s="10" t="s">
        <v>152</v>
      </c>
      <c r="R27" s="18">
        <v>8778.9941067239706</v>
      </c>
      <c r="S27" s="10" t="s">
        <v>169</v>
      </c>
    </row>
    <row r="28" spans="1:19" x14ac:dyDescent="0.2">
      <c r="A28" s="12" t="s">
        <v>190</v>
      </c>
      <c r="B28" s="18">
        <v>8566.57392151362</v>
      </c>
      <c r="C28" s="10" t="s">
        <v>152</v>
      </c>
      <c r="D28" s="18">
        <v>15094.9916235894</v>
      </c>
      <c r="E28" s="10" t="s">
        <v>169</v>
      </c>
      <c r="F28" s="18">
        <v>21011.785476948298</v>
      </c>
      <c r="G28" s="10" t="s">
        <v>152</v>
      </c>
      <c r="H28" s="18">
        <v>12429.205478293299</v>
      </c>
      <c r="I28" s="10" t="s">
        <v>152</v>
      </c>
      <c r="J28" s="18">
        <v>6969.4289828248802</v>
      </c>
      <c r="K28" s="10" t="s">
        <v>169</v>
      </c>
      <c r="L28" s="18">
        <v>905.27830980978399</v>
      </c>
      <c r="M28" s="10" t="s">
        <v>169</v>
      </c>
      <c r="N28" s="18">
        <v>5258.2449310717102</v>
      </c>
      <c r="O28" s="10" t="s">
        <v>169</v>
      </c>
      <c r="P28" s="18">
        <v>4091.7022502028199</v>
      </c>
      <c r="Q28" s="10" t="s">
        <v>152</v>
      </c>
      <c r="R28" s="18">
        <v>9908.0964706980303</v>
      </c>
      <c r="S28" s="10" t="s">
        <v>169</v>
      </c>
    </row>
    <row r="29" spans="1:19" x14ac:dyDescent="0.2">
      <c r="A29" s="12" t="s">
        <v>191</v>
      </c>
      <c r="B29" s="18">
        <v>8473.2813820219999</v>
      </c>
      <c r="C29" s="10" t="s">
        <v>152</v>
      </c>
      <c r="D29" s="18">
        <v>17709.249475806599</v>
      </c>
      <c r="E29" s="10" t="s">
        <v>424</v>
      </c>
      <c r="F29" s="18">
        <v>19508.908740018702</v>
      </c>
      <c r="G29" s="10" t="s">
        <v>152</v>
      </c>
      <c r="H29" s="18">
        <v>12311.487707693699</v>
      </c>
      <c r="I29" s="10" t="s">
        <v>152</v>
      </c>
      <c r="J29" s="18">
        <v>7393.2426714851799</v>
      </c>
      <c r="K29" s="10" t="s">
        <v>169</v>
      </c>
      <c r="L29" s="18">
        <v>816.75615410744695</v>
      </c>
      <c r="M29" s="10" t="s">
        <v>169</v>
      </c>
      <c r="N29" s="18">
        <v>6246.0168615882603</v>
      </c>
      <c r="O29" s="10" t="s">
        <v>169</v>
      </c>
      <c r="P29" s="18">
        <v>4223.01375355235</v>
      </c>
      <c r="Q29" s="10" t="s">
        <v>320</v>
      </c>
      <c r="R29" s="18">
        <v>10988.5979857293</v>
      </c>
      <c r="S29" s="10" t="s">
        <v>424</v>
      </c>
    </row>
    <row r="30" spans="1:19" x14ac:dyDescent="0.2">
      <c r="A30" s="12" t="s">
        <v>192</v>
      </c>
      <c r="B30" s="18">
        <v>9478.0014447780504</v>
      </c>
      <c r="C30" s="10" t="s">
        <v>152</v>
      </c>
      <c r="D30" s="18">
        <v>19890.432793484899</v>
      </c>
      <c r="E30" s="10" t="s">
        <v>424</v>
      </c>
      <c r="F30" s="18">
        <v>20459.614058854499</v>
      </c>
      <c r="G30" s="10" t="s">
        <v>152</v>
      </c>
      <c r="H30" s="18">
        <v>13536.0384598318</v>
      </c>
      <c r="I30" s="10" t="s">
        <v>152</v>
      </c>
      <c r="J30" s="18">
        <v>7979.5082279593098</v>
      </c>
      <c r="K30" s="10" t="s">
        <v>169</v>
      </c>
      <c r="L30" s="18">
        <v>768.02386391543303</v>
      </c>
      <c r="M30" s="10" t="s">
        <v>169</v>
      </c>
      <c r="N30" s="18">
        <v>8353.8714947216195</v>
      </c>
      <c r="O30" s="10" t="s">
        <v>169</v>
      </c>
      <c r="P30" s="18">
        <v>4522.0546255774498</v>
      </c>
      <c r="Q30" s="10" t="s">
        <v>320</v>
      </c>
      <c r="R30" s="18">
        <v>12554.079140282</v>
      </c>
      <c r="S30" s="10" t="s">
        <v>424</v>
      </c>
    </row>
    <row r="31" spans="1:19" x14ac:dyDescent="0.2">
      <c r="A31" s="12" t="s">
        <v>193</v>
      </c>
      <c r="B31" s="18">
        <v>8863.1294671551404</v>
      </c>
      <c r="C31" s="10" t="s">
        <v>152</v>
      </c>
      <c r="D31" s="18">
        <v>20422.573017066301</v>
      </c>
      <c r="E31" s="10" t="s">
        <v>424</v>
      </c>
      <c r="F31" s="18">
        <v>19090.4042835974</v>
      </c>
      <c r="G31" s="10" t="s">
        <v>169</v>
      </c>
      <c r="H31" s="18">
        <v>13576.2685416116</v>
      </c>
      <c r="I31" s="10" t="s">
        <v>152</v>
      </c>
      <c r="J31" s="18">
        <v>8157.5581625286304</v>
      </c>
      <c r="K31" s="10" t="s">
        <v>152</v>
      </c>
      <c r="L31" s="18">
        <v>831.44579987042403</v>
      </c>
      <c r="M31" s="10" t="s">
        <v>152</v>
      </c>
      <c r="N31" s="18">
        <v>8068.9772697789804</v>
      </c>
      <c r="O31" s="10" t="s">
        <v>169</v>
      </c>
      <c r="P31" s="18">
        <v>4214.9921488937198</v>
      </c>
      <c r="Q31" s="10" t="s">
        <v>320</v>
      </c>
      <c r="R31" s="18">
        <v>12601.9237158373</v>
      </c>
      <c r="S31" s="10" t="s">
        <v>424</v>
      </c>
    </row>
    <row r="32" spans="1:19" x14ac:dyDescent="0.2">
      <c r="A32" s="15" t="s">
        <v>195</v>
      </c>
      <c r="B32" s="19">
        <v>8819.3407630805996</v>
      </c>
      <c r="C32" s="14" t="s">
        <v>152</v>
      </c>
      <c r="D32" s="19">
        <v>21631.264575920901</v>
      </c>
      <c r="E32" s="14" t="s">
        <v>169</v>
      </c>
      <c r="F32" s="19">
        <v>18923.7540861571</v>
      </c>
      <c r="G32" s="14" t="s">
        <v>169</v>
      </c>
      <c r="H32" s="19">
        <v>14091.0470176986</v>
      </c>
      <c r="I32" s="14" t="s">
        <v>152</v>
      </c>
      <c r="J32" s="19">
        <v>8548.4323181607997</v>
      </c>
      <c r="K32" s="14" t="s">
        <v>152</v>
      </c>
      <c r="L32" s="19">
        <v>778.32309818277804</v>
      </c>
      <c r="M32" s="14" t="s">
        <v>152</v>
      </c>
      <c r="N32" s="19">
        <v>8157.4730845931199</v>
      </c>
      <c r="O32" s="14" t="s">
        <v>169</v>
      </c>
      <c r="P32" s="19">
        <v>4308.52248598399</v>
      </c>
      <c r="Q32" s="14" t="s">
        <v>152</v>
      </c>
      <c r="R32" s="19">
        <v>13128.657426146199</v>
      </c>
      <c r="S32" s="14" t="s">
        <v>169</v>
      </c>
    </row>
    <row r="34" spans="1:2" x14ac:dyDescent="0.2">
      <c r="A34" s="16" t="s">
        <v>196</v>
      </c>
      <c r="B34" s="16" t="s">
        <v>197</v>
      </c>
    </row>
    <row r="37" spans="1:2" x14ac:dyDescent="0.2">
      <c r="B37" s="16" t="s">
        <v>203</v>
      </c>
    </row>
    <row r="38" spans="1:2" x14ac:dyDescent="0.2">
      <c r="B38" s="16" t="s">
        <v>325</v>
      </c>
    </row>
    <row r="41" spans="1:2" x14ac:dyDescent="0.2">
      <c r="A41" s="17" t="str">
        <f>HYPERLINK("#'TOTAL 2'!A2", "&lt;&lt;&lt; Previous table")</f>
        <v>&lt;&lt;&lt; Previous table</v>
      </c>
    </row>
    <row r="42" spans="1:2" x14ac:dyDescent="0.2">
      <c r="A42" s="17" t="str">
        <f>HYPERLINK("#'TOTAL 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HYPERLINK("#'INDEX'!B129", "Link to index")</f>
        <v>Link to index</v>
      </c>
    </row>
    <row r="2" spans="1:19" ht="15.75" customHeight="1" x14ac:dyDescent="0.2">
      <c r="A2" s="27" t="s">
        <v>528</v>
      </c>
      <c r="B2" s="28"/>
      <c r="C2" s="28"/>
      <c r="D2" s="28"/>
      <c r="E2" s="28"/>
      <c r="F2" s="28"/>
      <c r="G2" s="28"/>
      <c r="H2" s="28"/>
      <c r="I2" s="28"/>
      <c r="J2" s="28"/>
      <c r="K2" s="28"/>
      <c r="L2" s="28"/>
      <c r="M2" s="28"/>
      <c r="N2" s="28"/>
      <c r="O2" s="28"/>
      <c r="P2" s="28"/>
      <c r="Q2" s="28"/>
      <c r="R2" s="28"/>
      <c r="S2" s="28"/>
    </row>
    <row r="3" spans="1:19" ht="15.75" customHeight="1" x14ac:dyDescent="0.2">
      <c r="A3" s="27" t="s">
        <v>140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17265.201750523702</v>
      </c>
      <c r="C7" s="10" t="s">
        <v>169</v>
      </c>
      <c r="D7" s="18">
        <v>19994.846664412398</v>
      </c>
      <c r="E7" s="10" t="s">
        <v>152</v>
      </c>
      <c r="F7" s="18">
        <v>21372.3871103044</v>
      </c>
      <c r="G7" s="10" t="s">
        <v>152</v>
      </c>
      <c r="H7" s="18">
        <v>11720.5583586353</v>
      </c>
      <c r="I7" s="10" t="s">
        <v>169</v>
      </c>
      <c r="J7" s="18">
        <v>9761.7023067171394</v>
      </c>
      <c r="K7" s="10" t="s">
        <v>169</v>
      </c>
      <c r="L7" s="18">
        <v>10724.1905245211</v>
      </c>
      <c r="M7" s="10" t="s">
        <v>152</v>
      </c>
      <c r="N7" s="18">
        <v>21085.6191992852</v>
      </c>
      <c r="O7" s="10" t="s">
        <v>169</v>
      </c>
      <c r="P7" s="18">
        <v>4290.9132721237502</v>
      </c>
      <c r="Q7" s="10" t="s">
        <v>152</v>
      </c>
      <c r="R7" s="18">
        <v>16146.8427874888</v>
      </c>
      <c r="S7" s="10" t="s">
        <v>169</v>
      </c>
    </row>
    <row r="8" spans="1:19" x14ac:dyDescent="0.2">
      <c r="A8" s="12" t="s">
        <v>164</v>
      </c>
      <c r="B8" s="18">
        <v>18369.5763515406</v>
      </c>
      <c r="C8" s="10" t="s">
        <v>169</v>
      </c>
      <c r="D8" s="18">
        <v>18774.319085418902</v>
      </c>
      <c r="E8" s="10" t="s">
        <v>169</v>
      </c>
      <c r="F8" s="18">
        <v>26047.9904081157</v>
      </c>
      <c r="G8" s="10" t="s">
        <v>152</v>
      </c>
      <c r="H8" s="18">
        <v>11515.7681488813</v>
      </c>
      <c r="I8" s="10" t="s">
        <v>169</v>
      </c>
      <c r="J8" s="18">
        <v>10118.1220417226</v>
      </c>
      <c r="K8" s="10" t="s">
        <v>169</v>
      </c>
      <c r="L8" s="18">
        <v>11316.4583050358</v>
      </c>
      <c r="M8" s="10" t="s">
        <v>152</v>
      </c>
      <c r="N8" s="18">
        <v>20367.161970806199</v>
      </c>
      <c r="O8" s="10" t="s">
        <v>169</v>
      </c>
      <c r="P8" s="18">
        <v>3964.83444367129</v>
      </c>
      <c r="Q8" s="10" t="s">
        <v>152</v>
      </c>
      <c r="R8" s="18">
        <v>15588.195729982401</v>
      </c>
      <c r="S8" s="10" t="s">
        <v>169</v>
      </c>
    </row>
    <row r="9" spans="1:19" x14ac:dyDescent="0.2">
      <c r="A9" s="12" t="s">
        <v>165</v>
      </c>
      <c r="B9" s="18">
        <v>20026.0840099696</v>
      </c>
      <c r="C9" s="10" t="s">
        <v>169</v>
      </c>
      <c r="D9" s="18">
        <v>19465.321394009901</v>
      </c>
      <c r="E9" s="10" t="s">
        <v>169</v>
      </c>
      <c r="F9" s="18">
        <v>33419.548459090503</v>
      </c>
      <c r="G9" s="10" t="s">
        <v>169</v>
      </c>
      <c r="H9" s="18">
        <v>11535.920346867801</v>
      </c>
      <c r="I9" s="10" t="s">
        <v>169</v>
      </c>
      <c r="J9" s="18">
        <v>10809.307405380099</v>
      </c>
      <c r="K9" s="10" t="s">
        <v>169</v>
      </c>
      <c r="L9" s="18">
        <v>11305.5161620541</v>
      </c>
      <c r="M9" s="10" t="s">
        <v>169</v>
      </c>
      <c r="N9" s="18">
        <v>19469.494730914299</v>
      </c>
      <c r="O9" s="10" t="s">
        <v>169</v>
      </c>
      <c r="P9" s="18">
        <v>3863.0448034241499</v>
      </c>
      <c r="Q9" s="10" t="s">
        <v>152</v>
      </c>
      <c r="R9" s="18">
        <v>15738.5179075901</v>
      </c>
      <c r="S9" s="10" t="s">
        <v>169</v>
      </c>
    </row>
    <row r="10" spans="1:19" x14ac:dyDescent="0.2">
      <c r="A10" s="12" t="s">
        <v>166</v>
      </c>
      <c r="B10" s="18">
        <v>21071.081584533498</v>
      </c>
      <c r="C10" s="10" t="s">
        <v>169</v>
      </c>
      <c r="D10" s="18">
        <v>19585.4241386457</v>
      </c>
      <c r="E10" s="10" t="s">
        <v>169</v>
      </c>
      <c r="F10" s="18">
        <v>40139.801909653899</v>
      </c>
      <c r="G10" s="10" t="s">
        <v>169</v>
      </c>
      <c r="H10" s="18">
        <v>11997.8959458685</v>
      </c>
      <c r="I10" s="10" t="s">
        <v>169</v>
      </c>
      <c r="J10" s="18">
        <v>11400.729842880301</v>
      </c>
      <c r="K10" s="10" t="s">
        <v>169</v>
      </c>
      <c r="L10" s="18">
        <v>11560.6499379206</v>
      </c>
      <c r="M10" s="10" t="s">
        <v>169</v>
      </c>
      <c r="N10" s="18">
        <v>17639.342369006699</v>
      </c>
      <c r="O10" s="10" t="s">
        <v>169</v>
      </c>
      <c r="P10" s="18">
        <v>3597.3008124841199</v>
      </c>
      <c r="Q10" s="10" t="s">
        <v>152</v>
      </c>
      <c r="R10" s="18">
        <v>15500.0937291797</v>
      </c>
      <c r="S10" s="10" t="s">
        <v>169</v>
      </c>
    </row>
    <row r="11" spans="1:19" x14ac:dyDescent="0.2">
      <c r="A11" s="12" t="s">
        <v>170</v>
      </c>
      <c r="B11" s="18">
        <v>18694.339220727699</v>
      </c>
      <c r="C11" s="10" t="s">
        <v>169</v>
      </c>
      <c r="D11" s="18">
        <v>20000.645086775301</v>
      </c>
      <c r="E11" s="10" t="s">
        <v>169</v>
      </c>
      <c r="F11" s="18">
        <v>42528.241534720102</v>
      </c>
      <c r="G11" s="10" t="s">
        <v>169</v>
      </c>
      <c r="H11" s="18">
        <v>12986.3988230471</v>
      </c>
      <c r="I11" s="10" t="s">
        <v>169</v>
      </c>
      <c r="J11" s="18">
        <v>12181.1504787254</v>
      </c>
      <c r="K11" s="10" t="s">
        <v>169</v>
      </c>
      <c r="L11" s="18">
        <v>11810.218539579</v>
      </c>
      <c r="M11" s="10" t="s">
        <v>169</v>
      </c>
      <c r="N11" s="18">
        <v>16813.668263711399</v>
      </c>
      <c r="O11" s="10" t="s">
        <v>169</v>
      </c>
      <c r="P11" s="18">
        <v>3753.7648283394401</v>
      </c>
      <c r="Q11" s="10" t="s">
        <v>152</v>
      </c>
      <c r="R11" s="18">
        <v>15664.236995671199</v>
      </c>
      <c r="S11" s="10" t="s">
        <v>169</v>
      </c>
    </row>
    <row r="12" spans="1:19" x14ac:dyDescent="0.2">
      <c r="A12" s="12" t="s">
        <v>171</v>
      </c>
      <c r="B12" s="18">
        <v>17730.252146705101</v>
      </c>
      <c r="C12" s="10" t="s">
        <v>169</v>
      </c>
      <c r="D12" s="18">
        <v>20660.114054105299</v>
      </c>
      <c r="E12" s="10" t="s">
        <v>169</v>
      </c>
      <c r="F12" s="18">
        <v>48204.449872848199</v>
      </c>
      <c r="G12" s="10" t="s">
        <v>169</v>
      </c>
      <c r="H12" s="18">
        <v>13661.4590164948</v>
      </c>
      <c r="I12" s="10" t="s">
        <v>169</v>
      </c>
      <c r="J12" s="18">
        <v>12585.494154280101</v>
      </c>
      <c r="K12" s="10" t="s">
        <v>169</v>
      </c>
      <c r="L12" s="18">
        <v>11934.894465715501</v>
      </c>
      <c r="M12" s="10" t="s">
        <v>169</v>
      </c>
      <c r="N12" s="18">
        <v>16624.952870466299</v>
      </c>
      <c r="O12" s="10" t="s">
        <v>169</v>
      </c>
      <c r="P12" s="18">
        <v>3915.5927604542699</v>
      </c>
      <c r="Q12" s="10" t="s">
        <v>152</v>
      </c>
      <c r="R12" s="18">
        <v>16035.164048017499</v>
      </c>
      <c r="S12" s="10" t="s">
        <v>169</v>
      </c>
    </row>
    <row r="13" spans="1:19" x14ac:dyDescent="0.2">
      <c r="A13" s="12" t="s">
        <v>172</v>
      </c>
      <c r="B13" s="18">
        <v>17287.554831658399</v>
      </c>
      <c r="C13" s="10" t="s">
        <v>169</v>
      </c>
      <c r="D13" s="18">
        <v>20665.204284016399</v>
      </c>
      <c r="E13" s="10" t="s">
        <v>169</v>
      </c>
      <c r="F13" s="18">
        <v>51391.8726796189</v>
      </c>
      <c r="G13" s="10" t="s">
        <v>169</v>
      </c>
      <c r="H13" s="18">
        <v>13722.663314793899</v>
      </c>
      <c r="I13" s="10" t="s">
        <v>169</v>
      </c>
      <c r="J13" s="18">
        <v>12480.413518567801</v>
      </c>
      <c r="K13" s="10" t="s">
        <v>169</v>
      </c>
      <c r="L13" s="18">
        <v>10785.1550454559</v>
      </c>
      <c r="M13" s="10" t="s">
        <v>169</v>
      </c>
      <c r="N13" s="18">
        <v>16222.8896634791</v>
      </c>
      <c r="O13" s="10" t="s">
        <v>169</v>
      </c>
      <c r="P13" s="18">
        <v>4045.4469673622698</v>
      </c>
      <c r="Q13" s="10" t="s">
        <v>152</v>
      </c>
      <c r="R13" s="18">
        <v>15931.532808931501</v>
      </c>
      <c r="S13" s="10" t="s">
        <v>169</v>
      </c>
    </row>
    <row r="14" spans="1:19" x14ac:dyDescent="0.2">
      <c r="A14" s="12" t="s">
        <v>173</v>
      </c>
      <c r="B14" s="18">
        <v>15843.470361973799</v>
      </c>
      <c r="C14" s="10" t="s">
        <v>169</v>
      </c>
      <c r="D14" s="18">
        <v>20952.189779225599</v>
      </c>
      <c r="E14" s="10" t="s">
        <v>169</v>
      </c>
      <c r="F14" s="18">
        <v>60030.242840625899</v>
      </c>
      <c r="G14" s="10" t="s">
        <v>169</v>
      </c>
      <c r="H14" s="18">
        <v>12684.3801543718</v>
      </c>
      <c r="I14" s="10" t="s">
        <v>169</v>
      </c>
      <c r="J14" s="18">
        <v>13003.6795184525</v>
      </c>
      <c r="K14" s="10" t="s">
        <v>169</v>
      </c>
      <c r="L14" s="18">
        <v>2013.4096262148901</v>
      </c>
      <c r="M14" s="10" t="s">
        <v>169</v>
      </c>
      <c r="N14" s="18">
        <v>16008.3451760601</v>
      </c>
      <c r="O14" s="10" t="s">
        <v>169</v>
      </c>
      <c r="P14" s="18">
        <v>4576.3878723037997</v>
      </c>
      <c r="Q14" s="10" t="s">
        <v>152</v>
      </c>
      <c r="R14" s="18">
        <v>15698.335145831101</v>
      </c>
      <c r="S14" s="10" t="s">
        <v>169</v>
      </c>
    </row>
    <row r="15" spans="1:19" x14ac:dyDescent="0.2">
      <c r="A15" s="12" t="s">
        <v>174</v>
      </c>
      <c r="B15" s="18">
        <v>14914.926710281001</v>
      </c>
      <c r="C15" s="10" t="s">
        <v>169</v>
      </c>
      <c r="D15" s="18">
        <v>18406.751014287001</v>
      </c>
      <c r="E15" s="10" t="s">
        <v>169</v>
      </c>
      <c r="F15" s="18">
        <v>62756.179863398298</v>
      </c>
      <c r="G15" s="10" t="s">
        <v>169</v>
      </c>
      <c r="H15" s="18">
        <v>12998.809690694499</v>
      </c>
      <c r="I15" s="10" t="s">
        <v>169</v>
      </c>
      <c r="J15" s="18">
        <v>12060.5688591405</v>
      </c>
      <c r="K15" s="10" t="s">
        <v>169</v>
      </c>
      <c r="L15" s="18">
        <v>2396.4892575613799</v>
      </c>
      <c r="M15" s="10" t="s">
        <v>169</v>
      </c>
      <c r="N15" s="18">
        <v>15767.235946700401</v>
      </c>
      <c r="O15" s="10" t="s">
        <v>169</v>
      </c>
      <c r="P15" s="18">
        <v>4528.6613301745801</v>
      </c>
      <c r="Q15" s="10" t="s">
        <v>152</v>
      </c>
      <c r="R15" s="18">
        <v>14795.3207795568</v>
      </c>
      <c r="S15" s="10" t="s">
        <v>169</v>
      </c>
    </row>
    <row r="16" spans="1:19" x14ac:dyDescent="0.2">
      <c r="A16" s="12" t="s">
        <v>176</v>
      </c>
      <c r="B16" s="18">
        <v>13950.799747674801</v>
      </c>
      <c r="C16" s="10" t="s">
        <v>169</v>
      </c>
      <c r="D16" s="18">
        <v>18404.491993623698</v>
      </c>
      <c r="E16" s="10" t="s">
        <v>169</v>
      </c>
      <c r="F16" s="18">
        <v>64977.5085685019</v>
      </c>
      <c r="G16" s="10" t="s">
        <v>169</v>
      </c>
      <c r="H16" s="18">
        <v>13102.2110243888</v>
      </c>
      <c r="I16" s="10" t="s">
        <v>169</v>
      </c>
      <c r="J16" s="18">
        <v>11768.9218338664</v>
      </c>
      <c r="K16" s="10" t="s">
        <v>169</v>
      </c>
      <c r="L16" s="18">
        <v>3268.5148230782902</v>
      </c>
      <c r="M16" s="10" t="s">
        <v>169</v>
      </c>
      <c r="N16" s="18">
        <v>15735.5573973638</v>
      </c>
      <c r="O16" s="10" t="s">
        <v>169</v>
      </c>
      <c r="P16" s="18">
        <v>4603.9490640211698</v>
      </c>
      <c r="Q16" s="10" t="s">
        <v>152</v>
      </c>
      <c r="R16" s="18">
        <v>14810.8868472059</v>
      </c>
      <c r="S16" s="10" t="s">
        <v>169</v>
      </c>
    </row>
    <row r="17" spans="1:19" x14ac:dyDescent="0.2">
      <c r="A17" s="12" t="s">
        <v>177</v>
      </c>
      <c r="B17" s="18">
        <v>13359.722353545199</v>
      </c>
      <c r="C17" s="10" t="s">
        <v>169</v>
      </c>
      <c r="D17" s="18">
        <v>17695.626218944199</v>
      </c>
      <c r="E17" s="10" t="s">
        <v>169</v>
      </c>
      <c r="F17" s="18">
        <v>64953.2635324617</v>
      </c>
      <c r="G17" s="10" t="s">
        <v>169</v>
      </c>
      <c r="H17" s="18">
        <v>12218.250194572</v>
      </c>
      <c r="I17" s="10" t="s">
        <v>169</v>
      </c>
      <c r="J17" s="18">
        <v>11168.389607093501</v>
      </c>
      <c r="K17" s="10" t="s">
        <v>169</v>
      </c>
      <c r="L17" s="18">
        <v>3232.9499215633</v>
      </c>
      <c r="M17" s="10" t="s">
        <v>169</v>
      </c>
      <c r="N17" s="18">
        <v>14962.731288863</v>
      </c>
      <c r="O17" s="10" t="s">
        <v>169</v>
      </c>
      <c r="P17" s="18">
        <v>4281.6114555485801</v>
      </c>
      <c r="Q17" s="10" t="s">
        <v>152</v>
      </c>
      <c r="R17" s="18">
        <v>14116.146658354999</v>
      </c>
      <c r="S17" s="10" t="s">
        <v>169</v>
      </c>
    </row>
    <row r="18" spans="1:19" x14ac:dyDescent="0.2">
      <c r="A18" s="12" t="s">
        <v>178</v>
      </c>
      <c r="B18" s="18">
        <v>13260.9600866647</v>
      </c>
      <c r="C18" s="10" t="s">
        <v>169</v>
      </c>
      <c r="D18" s="18">
        <v>18134.365543096901</v>
      </c>
      <c r="E18" s="10" t="s">
        <v>169</v>
      </c>
      <c r="F18" s="18">
        <v>63729.205987540998</v>
      </c>
      <c r="G18" s="10" t="s">
        <v>169</v>
      </c>
      <c r="H18" s="18">
        <v>12163.231420030401</v>
      </c>
      <c r="I18" s="10" t="s">
        <v>169</v>
      </c>
      <c r="J18" s="18">
        <v>10973.248125596099</v>
      </c>
      <c r="K18" s="10" t="s">
        <v>169</v>
      </c>
      <c r="L18" s="18">
        <v>3822.6248171571901</v>
      </c>
      <c r="M18" s="10" t="s">
        <v>169</v>
      </c>
      <c r="N18" s="18">
        <v>14777.596419003999</v>
      </c>
      <c r="O18" s="10" t="s">
        <v>169</v>
      </c>
      <c r="P18" s="18">
        <v>4172.1545288759098</v>
      </c>
      <c r="Q18" s="10" t="s">
        <v>152</v>
      </c>
      <c r="R18" s="18">
        <v>14161.839730399101</v>
      </c>
      <c r="S18" s="10" t="s">
        <v>169</v>
      </c>
    </row>
    <row r="19" spans="1:19" x14ac:dyDescent="0.2">
      <c r="A19" s="12" t="s">
        <v>179</v>
      </c>
      <c r="B19" s="18">
        <v>12269.625186216301</v>
      </c>
      <c r="C19" s="10" t="s">
        <v>169</v>
      </c>
      <c r="D19" s="18">
        <v>18393.4448565766</v>
      </c>
      <c r="E19" s="10" t="s">
        <v>169</v>
      </c>
      <c r="F19" s="18">
        <v>63016.348497776497</v>
      </c>
      <c r="G19" s="10" t="s">
        <v>169</v>
      </c>
      <c r="H19" s="18">
        <v>12215.349846568201</v>
      </c>
      <c r="I19" s="10" t="s">
        <v>169</v>
      </c>
      <c r="J19" s="18">
        <v>10639.8469634707</v>
      </c>
      <c r="K19" s="10" t="s">
        <v>169</v>
      </c>
      <c r="L19" s="18">
        <v>3651.3436932278801</v>
      </c>
      <c r="M19" s="10" t="s">
        <v>169</v>
      </c>
      <c r="N19" s="18">
        <v>14412.068889518299</v>
      </c>
      <c r="O19" s="10" t="s">
        <v>169</v>
      </c>
      <c r="P19" s="18">
        <v>4478.5455927373096</v>
      </c>
      <c r="Q19" s="10" t="s">
        <v>152</v>
      </c>
      <c r="R19" s="18">
        <v>14128.0609767439</v>
      </c>
      <c r="S19" s="10" t="s">
        <v>169</v>
      </c>
    </row>
    <row r="20" spans="1:19" x14ac:dyDescent="0.2">
      <c r="A20" s="12" t="s">
        <v>180</v>
      </c>
      <c r="B20" s="18">
        <v>11790.157352931499</v>
      </c>
      <c r="C20" s="10" t="s">
        <v>169</v>
      </c>
      <c r="D20" s="18">
        <v>18141.548687643401</v>
      </c>
      <c r="E20" s="10" t="s">
        <v>169</v>
      </c>
      <c r="F20" s="18">
        <v>71117.467905624595</v>
      </c>
      <c r="G20" s="10" t="s">
        <v>169</v>
      </c>
      <c r="H20" s="18">
        <v>11989.738152042401</v>
      </c>
      <c r="I20" s="10" t="s">
        <v>169</v>
      </c>
      <c r="J20" s="18">
        <v>10141.364804061801</v>
      </c>
      <c r="K20" s="10" t="s">
        <v>169</v>
      </c>
      <c r="L20" s="18">
        <v>1161.50624906658</v>
      </c>
      <c r="M20" s="10" t="s">
        <v>169</v>
      </c>
      <c r="N20" s="18">
        <v>13303.111626739899</v>
      </c>
      <c r="O20" s="10" t="s">
        <v>169</v>
      </c>
      <c r="P20" s="18">
        <v>4340.4488046311599</v>
      </c>
      <c r="Q20" s="10" t="s">
        <v>152</v>
      </c>
      <c r="R20" s="18">
        <v>13682.1698899038</v>
      </c>
      <c r="S20" s="10" t="s">
        <v>169</v>
      </c>
    </row>
    <row r="21" spans="1:19" x14ac:dyDescent="0.2">
      <c r="A21" s="12" t="s">
        <v>181</v>
      </c>
      <c r="B21" s="18">
        <v>11088.308161572901</v>
      </c>
      <c r="C21" s="10" t="s">
        <v>169</v>
      </c>
      <c r="D21" s="18">
        <v>18095.0543545746</v>
      </c>
      <c r="E21" s="10" t="s">
        <v>169</v>
      </c>
      <c r="F21" s="18">
        <v>78532.797283697597</v>
      </c>
      <c r="G21" s="10" t="s">
        <v>169</v>
      </c>
      <c r="H21" s="18">
        <v>11650.6020319695</v>
      </c>
      <c r="I21" s="10" t="s">
        <v>169</v>
      </c>
      <c r="J21" s="18">
        <v>9564.0203827529604</v>
      </c>
      <c r="K21" s="10" t="s">
        <v>169</v>
      </c>
      <c r="L21" s="18">
        <v>1425.3316559125001</v>
      </c>
      <c r="M21" s="10" t="s">
        <v>169</v>
      </c>
      <c r="N21" s="18">
        <v>12928.103621321699</v>
      </c>
      <c r="O21" s="10" t="s">
        <v>169</v>
      </c>
      <c r="P21" s="18">
        <v>4529.6024659248997</v>
      </c>
      <c r="Q21" s="10" t="s">
        <v>152</v>
      </c>
      <c r="R21" s="18">
        <v>13553.0314647753</v>
      </c>
      <c r="S21" s="10" t="s">
        <v>169</v>
      </c>
    </row>
    <row r="22" spans="1:19" x14ac:dyDescent="0.2">
      <c r="A22" s="12" t="s">
        <v>182</v>
      </c>
      <c r="B22" s="18">
        <v>10026.6618800826</v>
      </c>
      <c r="C22" s="10" t="s">
        <v>169</v>
      </c>
      <c r="D22" s="18">
        <v>18671.0023201117</v>
      </c>
      <c r="E22" s="10" t="s">
        <v>169</v>
      </c>
      <c r="F22" s="18">
        <v>85686.4268037984</v>
      </c>
      <c r="G22" s="10" t="s">
        <v>169</v>
      </c>
      <c r="H22" s="18">
        <v>12086.1273910154</v>
      </c>
      <c r="I22" s="10" t="s">
        <v>169</v>
      </c>
      <c r="J22" s="18">
        <v>9106.0977998208</v>
      </c>
      <c r="K22" s="10" t="s">
        <v>169</v>
      </c>
      <c r="L22" s="18">
        <v>1553.91126471749</v>
      </c>
      <c r="M22" s="10" t="s">
        <v>169</v>
      </c>
      <c r="N22" s="18">
        <v>13267.5248216441</v>
      </c>
      <c r="O22" s="10" t="s">
        <v>169</v>
      </c>
      <c r="P22" s="18">
        <v>4537.0535857124896</v>
      </c>
      <c r="Q22" s="10" t="s">
        <v>152</v>
      </c>
      <c r="R22" s="18">
        <v>13937.795887108399</v>
      </c>
      <c r="S22" s="10" t="s">
        <v>169</v>
      </c>
    </row>
    <row r="23" spans="1:19" x14ac:dyDescent="0.2">
      <c r="A23" s="12" t="s">
        <v>184</v>
      </c>
      <c r="B23" s="18">
        <v>9853.8158192259307</v>
      </c>
      <c r="C23" s="10" t="s">
        <v>169</v>
      </c>
      <c r="D23" s="18">
        <v>19262.699674355201</v>
      </c>
      <c r="E23" s="10" t="s">
        <v>169</v>
      </c>
      <c r="F23" s="18">
        <v>106146.647809387</v>
      </c>
      <c r="G23" s="10" t="s">
        <v>169</v>
      </c>
      <c r="H23" s="18">
        <v>12379.772251021201</v>
      </c>
      <c r="I23" s="10" t="s">
        <v>169</v>
      </c>
      <c r="J23" s="18">
        <v>8892.8764346037497</v>
      </c>
      <c r="K23" s="10" t="s">
        <v>169</v>
      </c>
      <c r="L23" s="18">
        <v>1763.7891989140701</v>
      </c>
      <c r="M23" s="10" t="s">
        <v>169</v>
      </c>
      <c r="N23" s="18">
        <v>13305.9890552903</v>
      </c>
      <c r="O23" s="10" t="s">
        <v>169</v>
      </c>
      <c r="P23" s="18">
        <v>4898.6076834373598</v>
      </c>
      <c r="Q23" s="10" t="s">
        <v>152</v>
      </c>
      <c r="R23" s="18">
        <v>14426.756061440299</v>
      </c>
      <c r="S23" s="10" t="s">
        <v>169</v>
      </c>
    </row>
    <row r="24" spans="1:19" x14ac:dyDescent="0.2">
      <c r="A24" s="12" t="s">
        <v>185</v>
      </c>
      <c r="B24" s="18">
        <v>9768.9444234475195</v>
      </c>
      <c r="C24" s="10" t="s">
        <v>169</v>
      </c>
      <c r="D24" s="18">
        <v>18869.538879117601</v>
      </c>
      <c r="E24" s="10" t="s">
        <v>169</v>
      </c>
      <c r="F24" s="18">
        <v>127197.816508501</v>
      </c>
      <c r="G24" s="10" t="s">
        <v>169</v>
      </c>
      <c r="H24" s="18">
        <v>12225.858327474099</v>
      </c>
      <c r="I24" s="10" t="s">
        <v>169</v>
      </c>
      <c r="J24" s="18">
        <v>8228.4068500520207</v>
      </c>
      <c r="K24" s="10" t="s">
        <v>169</v>
      </c>
      <c r="L24" s="18">
        <v>1651.3574127566301</v>
      </c>
      <c r="M24" s="10" t="s">
        <v>169</v>
      </c>
      <c r="N24" s="18">
        <v>12119.0326788495</v>
      </c>
      <c r="O24" s="10" t="s">
        <v>169</v>
      </c>
      <c r="P24" s="18">
        <v>4150.4175099024196</v>
      </c>
      <c r="Q24" s="10" t="s">
        <v>152</v>
      </c>
      <c r="R24" s="18">
        <v>14038.4272900628</v>
      </c>
      <c r="S24" s="10" t="s">
        <v>169</v>
      </c>
    </row>
    <row r="25" spans="1:19" x14ac:dyDescent="0.2">
      <c r="A25" s="12" t="s">
        <v>187</v>
      </c>
      <c r="B25" s="18">
        <v>9244.5804473548596</v>
      </c>
      <c r="C25" s="10" t="s">
        <v>169</v>
      </c>
      <c r="D25" s="18">
        <v>18836.338756443602</v>
      </c>
      <c r="E25" s="10" t="s">
        <v>169</v>
      </c>
      <c r="F25" s="18">
        <v>184917.40068545801</v>
      </c>
      <c r="G25" s="10" t="s">
        <v>169</v>
      </c>
      <c r="H25" s="18">
        <v>12275.971692360899</v>
      </c>
      <c r="I25" s="10" t="s">
        <v>169</v>
      </c>
      <c r="J25" s="18">
        <v>7967.31230296389</v>
      </c>
      <c r="K25" s="10" t="s">
        <v>169</v>
      </c>
      <c r="L25" s="18">
        <v>1632.62439459502</v>
      </c>
      <c r="M25" s="10" t="s">
        <v>169</v>
      </c>
      <c r="N25" s="18">
        <v>12251.267651554501</v>
      </c>
      <c r="O25" s="10" t="s">
        <v>169</v>
      </c>
      <c r="P25" s="18">
        <v>3914.8158723782799</v>
      </c>
      <c r="Q25" s="10" t="s">
        <v>152</v>
      </c>
      <c r="R25" s="18">
        <v>14557.9726160099</v>
      </c>
      <c r="S25" s="10" t="s">
        <v>169</v>
      </c>
    </row>
    <row r="26" spans="1:19" x14ac:dyDescent="0.2">
      <c r="A26" s="12" t="s">
        <v>188</v>
      </c>
      <c r="B26" s="18">
        <v>8895.4404850832998</v>
      </c>
      <c r="C26" s="10" t="s">
        <v>169</v>
      </c>
      <c r="D26" s="18">
        <v>19002.923111550299</v>
      </c>
      <c r="E26" s="10" t="s">
        <v>169</v>
      </c>
      <c r="F26" s="18">
        <v>202270.48797764999</v>
      </c>
      <c r="G26" s="10" t="s">
        <v>169</v>
      </c>
      <c r="H26" s="18">
        <v>12247.3509166328</v>
      </c>
      <c r="I26" s="10" t="s">
        <v>169</v>
      </c>
      <c r="J26" s="18">
        <v>7828.53871207874</v>
      </c>
      <c r="K26" s="10" t="s">
        <v>169</v>
      </c>
      <c r="L26" s="18">
        <v>1370.2936831729201</v>
      </c>
      <c r="M26" s="10" t="s">
        <v>169</v>
      </c>
      <c r="N26" s="18">
        <v>11868.456693677999</v>
      </c>
      <c r="O26" s="10" t="s">
        <v>169</v>
      </c>
      <c r="P26" s="18">
        <v>3837.9487839613698</v>
      </c>
      <c r="Q26" s="10" t="s">
        <v>152</v>
      </c>
      <c r="R26" s="18">
        <v>14606.9857425105</v>
      </c>
      <c r="S26" s="10" t="s">
        <v>169</v>
      </c>
    </row>
    <row r="27" spans="1:19" x14ac:dyDescent="0.2">
      <c r="A27" s="12" t="s">
        <v>189</v>
      </c>
      <c r="B27" s="18">
        <v>8291.8156723988504</v>
      </c>
      <c r="C27" s="10" t="s">
        <v>152</v>
      </c>
      <c r="D27" s="18">
        <v>16021.5445517716</v>
      </c>
      <c r="E27" s="10" t="s">
        <v>169</v>
      </c>
      <c r="F27" s="18">
        <v>17572.8144277678</v>
      </c>
      <c r="G27" s="10" t="s">
        <v>152</v>
      </c>
      <c r="H27" s="18">
        <v>10564.547779197201</v>
      </c>
      <c r="I27" s="10" t="s">
        <v>152</v>
      </c>
      <c r="J27" s="18">
        <v>5878.4480886520196</v>
      </c>
      <c r="K27" s="10" t="s">
        <v>169</v>
      </c>
      <c r="L27" s="18">
        <v>1044.52737413101</v>
      </c>
      <c r="M27" s="10" t="s">
        <v>169</v>
      </c>
      <c r="N27" s="18">
        <v>8805.4549093414007</v>
      </c>
      <c r="O27" s="10" t="s">
        <v>169</v>
      </c>
      <c r="P27" s="18">
        <v>4103.5740478490598</v>
      </c>
      <c r="Q27" s="10" t="s">
        <v>152</v>
      </c>
      <c r="R27" s="18">
        <v>10648.4934744074</v>
      </c>
      <c r="S27" s="10" t="s">
        <v>169</v>
      </c>
    </row>
    <row r="28" spans="1:19" x14ac:dyDescent="0.2">
      <c r="A28" s="12" t="s">
        <v>190</v>
      </c>
      <c r="B28" s="18">
        <v>10225.297793571401</v>
      </c>
      <c r="C28" s="10" t="s">
        <v>152</v>
      </c>
      <c r="D28" s="18">
        <v>18017.7963742354</v>
      </c>
      <c r="E28" s="10" t="s">
        <v>169</v>
      </c>
      <c r="F28" s="18">
        <v>25080.243939396601</v>
      </c>
      <c r="G28" s="10" t="s">
        <v>152</v>
      </c>
      <c r="H28" s="18">
        <v>14835.8408527667</v>
      </c>
      <c r="I28" s="10" t="s">
        <v>152</v>
      </c>
      <c r="J28" s="18">
        <v>8318.9017515581309</v>
      </c>
      <c r="K28" s="10" t="s">
        <v>169</v>
      </c>
      <c r="L28" s="18">
        <v>1080.5650413660901</v>
      </c>
      <c r="M28" s="10" t="s">
        <v>169</v>
      </c>
      <c r="N28" s="18">
        <v>6276.3854937056904</v>
      </c>
      <c r="O28" s="10" t="s">
        <v>169</v>
      </c>
      <c r="P28" s="18">
        <v>4883.9681270803203</v>
      </c>
      <c r="Q28" s="10" t="s">
        <v>152</v>
      </c>
      <c r="R28" s="18">
        <v>11826.5759343871</v>
      </c>
      <c r="S28" s="10" t="s">
        <v>169</v>
      </c>
    </row>
    <row r="29" spans="1:19" x14ac:dyDescent="0.2">
      <c r="A29" s="12" t="s">
        <v>191</v>
      </c>
      <c r="B29" s="18">
        <v>9675.2357164002697</v>
      </c>
      <c r="C29" s="10" t="s">
        <v>152</v>
      </c>
      <c r="D29" s="18">
        <v>20221.346998165998</v>
      </c>
      <c r="E29" s="10" t="s">
        <v>424</v>
      </c>
      <c r="F29" s="18">
        <v>22276.2920431163</v>
      </c>
      <c r="G29" s="10" t="s">
        <v>152</v>
      </c>
      <c r="H29" s="18">
        <v>14057.900383697101</v>
      </c>
      <c r="I29" s="10" t="s">
        <v>152</v>
      </c>
      <c r="J29" s="18">
        <v>8441.9910457521291</v>
      </c>
      <c r="K29" s="10" t="s">
        <v>169</v>
      </c>
      <c r="L29" s="18">
        <v>932.61488171237204</v>
      </c>
      <c r="M29" s="10" t="s">
        <v>169</v>
      </c>
      <c r="N29" s="18">
        <v>7132.0286321066396</v>
      </c>
      <c r="O29" s="10" t="s">
        <v>169</v>
      </c>
      <c r="P29" s="18">
        <v>4822.0579085111303</v>
      </c>
      <c r="Q29" s="10" t="s">
        <v>320</v>
      </c>
      <c r="R29" s="18">
        <v>12547.3557304811</v>
      </c>
      <c r="S29" s="10" t="s">
        <v>424</v>
      </c>
    </row>
    <row r="30" spans="1:19" x14ac:dyDescent="0.2">
      <c r="A30" s="12" t="s">
        <v>192</v>
      </c>
      <c r="B30" s="18">
        <v>10111.2523627753</v>
      </c>
      <c r="C30" s="10" t="s">
        <v>152</v>
      </c>
      <c r="D30" s="18">
        <v>21219.366419336598</v>
      </c>
      <c r="E30" s="10" t="s">
        <v>424</v>
      </c>
      <c r="F30" s="18">
        <v>21826.576224889701</v>
      </c>
      <c r="G30" s="10" t="s">
        <v>152</v>
      </c>
      <c r="H30" s="18">
        <v>14440.417809283899</v>
      </c>
      <c r="I30" s="10" t="s">
        <v>152</v>
      </c>
      <c r="J30" s="18">
        <v>8512.6407601668907</v>
      </c>
      <c r="K30" s="10" t="s">
        <v>169</v>
      </c>
      <c r="L30" s="18">
        <v>819.33761604998006</v>
      </c>
      <c r="M30" s="10" t="s">
        <v>169</v>
      </c>
      <c r="N30" s="18">
        <v>8912.0162495715904</v>
      </c>
      <c r="O30" s="10" t="s">
        <v>169</v>
      </c>
      <c r="P30" s="18">
        <v>4824.1853289292803</v>
      </c>
      <c r="Q30" s="10" t="s">
        <v>320</v>
      </c>
      <c r="R30" s="18">
        <v>13392.8511310347</v>
      </c>
      <c r="S30" s="10" t="s">
        <v>424</v>
      </c>
    </row>
    <row r="31" spans="1:19" x14ac:dyDescent="0.2">
      <c r="A31" s="12" t="s">
        <v>193</v>
      </c>
      <c r="B31" s="18">
        <v>9077.4848591052705</v>
      </c>
      <c r="C31" s="10" t="s">
        <v>152</v>
      </c>
      <c r="D31" s="18">
        <v>20916.494341348702</v>
      </c>
      <c r="E31" s="10" t="s">
        <v>424</v>
      </c>
      <c r="F31" s="18">
        <v>19552.107016008202</v>
      </c>
      <c r="G31" s="10" t="s">
        <v>169</v>
      </c>
      <c r="H31" s="18">
        <v>13904.6115242163</v>
      </c>
      <c r="I31" s="10" t="s">
        <v>152</v>
      </c>
      <c r="J31" s="18">
        <v>8354.8492642511992</v>
      </c>
      <c r="K31" s="10" t="s">
        <v>152</v>
      </c>
      <c r="L31" s="18">
        <v>851.55437336886803</v>
      </c>
      <c r="M31" s="10" t="s">
        <v>152</v>
      </c>
      <c r="N31" s="18">
        <v>8264.1260365559701</v>
      </c>
      <c r="O31" s="10" t="s">
        <v>169</v>
      </c>
      <c r="P31" s="18">
        <v>4316.9320221056596</v>
      </c>
      <c r="Q31" s="10" t="s">
        <v>320</v>
      </c>
      <c r="R31" s="18">
        <v>12906.7021022351</v>
      </c>
      <c r="S31" s="10" t="s">
        <v>424</v>
      </c>
    </row>
    <row r="32" spans="1:19" x14ac:dyDescent="0.2">
      <c r="A32" s="15" t="s">
        <v>195</v>
      </c>
      <c r="B32" s="19">
        <v>8819.3407630805996</v>
      </c>
      <c r="C32" s="14" t="s">
        <v>152</v>
      </c>
      <c r="D32" s="19">
        <v>21631.264575920901</v>
      </c>
      <c r="E32" s="14" t="s">
        <v>169</v>
      </c>
      <c r="F32" s="19">
        <v>18923.7540861571</v>
      </c>
      <c r="G32" s="14" t="s">
        <v>169</v>
      </c>
      <c r="H32" s="19">
        <v>14091.0470176986</v>
      </c>
      <c r="I32" s="14" t="s">
        <v>152</v>
      </c>
      <c r="J32" s="19">
        <v>8548.4323181607997</v>
      </c>
      <c r="K32" s="14" t="s">
        <v>152</v>
      </c>
      <c r="L32" s="19">
        <v>778.32309818277804</v>
      </c>
      <c r="M32" s="14" t="s">
        <v>152</v>
      </c>
      <c r="N32" s="19">
        <v>8157.4730845931199</v>
      </c>
      <c r="O32" s="14" t="s">
        <v>169</v>
      </c>
      <c r="P32" s="19">
        <v>4308.52248598399</v>
      </c>
      <c r="Q32" s="14" t="s">
        <v>152</v>
      </c>
      <c r="R32" s="19">
        <v>13128.657426146199</v>
      </c>
      <c r="S32" s="14" t="s">
        <v>169</v>
      </c>
    </row>
    <row r="34" spans="1:2" x14ac:dyDescent="0.2">
      <c r="A34" s="16" t="s">
        <v>196</v>
      </c>
      <c r="B34" s="16" t="s">
        <v>197</v>
      </c>
    </row>
    <row r="37" spans="1:2" x14ac:dyDescent="0.2">
      <c r="B37" s="16" t="s">
        <v>203</v>
      </c>
    </row>
    <row r="38" spans="1:2" x14ac:dyDescent="0.2">
      <c r="B38" s="16" t="s">
        <v>325</v>
      </c>
    </row>
    <row r="41" spans="1:2" x14ac:dyDescent="0.2">
      <c r="A41" s="17" t="str">
        <f>HYPERLINK("#'TOTAL 3'!A2", "&lt;&lt;&lt; Previous table")</f>
        <v>&lt;&lt;&lt; Previous table</v>
      </c>
    </row>
    <row r="42" spans="1:2" x14ac:dyDescent="0.2">
      <c r="A42" s="17" t="str">
        <f>HYPERLINK("#'TOTAL 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HYPERLINK("#'INDEX'!B130", "Link to index")</f>
        <v>Link to index</v>
      </c>
    </row>
    <row r="2" spans="1:19" ht="15.75" customHeight="1" x14ac:dyDescent="0.2">
      <c r="A2" s="27" t="s">
        <v>529</v>
      </c>
      <c r="B2" s="28"/>
      <c r="C2" s="28"/>
      <c r="D2" s="28"/>
      <c r="E2" s="28"/>
      <c r="F2" s="28"/>
      <c r="G2" s="28"/>
      <c r="H2" s="28"/>
      <c r="I2" s="28"/>
      <c r="J2" s="28"/>
      <c r="K2" s="28"/>
      <c r="L2" s="28"/>
      <c r="M2" s="28"/>
      <c r="N2" s="28"/>
      <c r="O2" s="28"/>
      <c r="P2" s="28"/>
      <c r="Q2" s="28"/>
      <c r="R2" s="28"/>
      <c r="S2" s="28"/>
    </row>
    <row r="3" spans="1:19" ht="15.75" customHeight="1" x14ac:dyDescent="0.2">
      <c r="A3" s="27" t="s">
        <v>141</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209.821</v>
      </c>
      <c r="C7" s="10" t="s">
        <v>152</v>
      </c>
      <c r="D7" s="9">
        <v>5520.4520000000002</v>
      </c>
      <c r="E7" s="10" t="s">
        <v>152</v>
      </c>
      <c r="F7" s="9">
        <v>147.71379999999999</v>
      </c>
      <c r="G7" s="10" t="s">
        <v>152</v>
      </c>
      <c r="H7" s="9">
        <v>2019.04</v>
      </c>
      <c r="I7" s="10" t="s">
        <v>169</v>
      </c>
      <c r="J7" s="9">
        <v>767.78599999999994</v>
      </c>
      <c r="K7" s="10" t="s">
        <v>169</v>
      </c>
      <c r="L7" s="9">
        <v>209.60917085899999</v>
      </c>
      <c r="M7" s="10" t="s">
        <v>152</v>
      </c>
      <c r="N7" s="9">
        <v>3782.6</v>
      </c>
      <c r="O7" s="10" t="s">
        <v>169</v>
      </c>
      <c r="P7" s="9">
        <v>656.52700000000004</v>
      </c>
      <c r="Q7" s="10" t="s">
        <v>152</v>
      </c>
      <c r="R7" s="9">
        <v>13313.548970858999</v>
      </c>
      <c r="S7" s="10" t="s">
        <v>169</v>
      </c>
    </row>
    <row r="8" spans="1:19" x14ac:dyDescent="0.2">
      <c r="A8" s="12" t="s">
        <v>164</v>
      </c>
      <c r="B8" s="9">
        <v>226.63800000000001</v>
      </c>
      <c r="C8" s="10" t="s">
        <v>152</v>
      </c>
      <c r="D8" s="9">
        <v>5886.62</v>
      </c>
      <c r="E8" s="10" t="s">
        <v>169</v>
      </c>
      <c r="F8" s="9">
        <v>170.755</v>
      </c>
      <c r="G8" s="10" t="s">
        <v>152</v>
      </c>
      <c r="H8" s="9">
        <v>2168.3980000000001</v>
      </c>
      <c r="I8" s="10" t="s">
        <v>169</v>
      </c>
      <c r="J8" s="9">
        <v>838.173</v>
      </c>
      <c r="K8" s="10" t="s">
        <v>169</v>
      </c>
      <c r="L8" s="9">
        <v>231.72371200000001</v>
      </c>
      <c r="M8" s="10" t="s">
        <v>152</v>
      </c>
      <c r="N8" s="9">
        <v>4169.1580000000004</v>
      </c>
      <c r="O8" s="10" t="s">
        <v>169</v>
      </c>
      <c r="P8" s="9">
        <v>657.66399999999999</v>
      </c>
      <c r="Q8" s="10" t="s">
        <v>152</v>
      </c>
      <c r="R8" s="9">
        <v>14349.129712</v>
      </c>
      <c r="S8" s="10" t="s">
        <v>169</v>
      </c>
    </row>
    <row r="9" spans="1:19" x14ac:dyDescent="0.2">
      <c r="A9" s="12" t="s">
        <v>165</v>
      </c>
      <c r="B9" s="9">
        <v>231.316</v>
      </c>
      <c r="C9" s="10" t="s">
        <v>152</v>
      </c>
      <c r="D9" s="9">
        <v>6047.2420000000002</v>
      </c>
      <c r="E9" s="10" t="s">
        <v>169</v>
      </c>
      <c r="F9" s="9">
        <v>216.833018662</v>
      </c>
      <c r="G9" s="10" t="s">
        <v>169</v>
      </c>
      <c r="H9" s="9">
        <v>2305.7170000000001</v>
      </c>
      <c r="I9" s="10" t="s">
        <v>169</v>
      </c>
      <c r="J9" s="9">
        <v>901.37599999999998</v>
      </c>
      <c r="K9" s="10" t="s">
        <v>169</v>
      </c>
      <c r="L9" s="9">
        <v>260.15880199999998</v>
      </c>
      <c r="M9" s="10" t="s">
        <v>152</v>
      </c>
      <c r="N9" s="9">
        <v>4366.28</v>
      </c>
      <c r="O9" s="10" t="s">
        <v>169</v>
      </c>
      <c r="P9" s="9">
        <v>673.44</v>
      </c>
      <c r="Q9" s="10" t="s">
        <v>152</v>
      </c>
      <c r="R9" s="9">
        <v>15002.362820662</v>
      </c>
      <c r="S9" s="10" t="s">
        <v>169</v>
      </c>
    </row>
    <row r="10" spans="1:19" x14ac:dyDescent="0.2">
      <c r="A10" s="12" t="s">
        <v>166</v>
      </c>
      <c r="B10" s="9">
        <v>242.45</v>
      </c>
      <c r="C10" s="10" t="s">
        <v>169</v>
      </c>
      <c r="D10" s="9">
        <v>6312.7060000000001</v>
      </c>
      <c r="E10" s="10" t="s">
        <v>429</v>
      </c>
      <c r="F10" s="9">
        <v>250.39500000000001</v>
      </c>
      <c r="G10" s="10" t="s">
        <v>169</v>
      </c>
      <c r="H10" s="9">
        <v>2478.4569999999999</v>
      </c>
      <c r="I10" s="10" t="s">
        <v>169</v>
      </c>
      <c r="J10" s="9">
        <v>981.7</v>
      </c>
      <c r="K10" s="10" t="s">
        <v>169</v>
      </c>
      <c r="L10" s="9">
        <v>270.75099999999998</v>
      </c>
      <c r="M10" s="10" t="s">
        <v>152</v>
      </c>
      <c r="N10" s="9">
        <v>4236.201</v>
      </c>
      <c r="O10" s="10" t="s">
        <v>169</v>
      </c>
      <c r="P10" s="9">
        <v>669.69799999999998</v>
      </c>
      <c r="Q10" s="10" t="s">
        <v>152</v>
      </c>
      <c r="R10" s="9">
        <v>15442.358</v>
      </c>
      <c r="S10" s="10" t="s">
        <v>429</v>
      </c>
    </row>
    <row r="11" spans="1:19" x14ac:dyDescent="0.2">
      <c r="A11" s="12" t="s">
        <v>170</v>
      </c>
      <c r="B11" s="9">
        <v>254.08</v>
      </c>
      <c r="C11" s="10" t="s">
        <v>169</v>
      </c>
      <c r="D11" s="9">
        <v>6614.3140000000003</v>
      </c>
      <c r="E11" s="10" t="s">
        <v>330</v>
      </c>
      <c r="F11" s="9">
        <v>267.339</v>
      </c>
      <c r="G11" s="10" t="s">
        <v>169</v>
      </c>
      <c r="H11" s="9">
        <v>2793.2939999999999</v>
      </c>
      <c r="I11" s="10" t="s">
        <v>169</v>
      </c>
      <c r="J11" s="9">
        <v>1052.953</v>
      </c>
      <c r="K11" s="10" t="s">
        <v>169</v>
      </c>
      <c r="L11" s="9">
        <v>285.23</v>
      </c>
      <c r="M11" s="10" t="s">
        <v>152</v>
      </c>
      <c r="N11" s="9">
        <v>4250.9440000000004</v>
      </c>
      <c r="O11" s="10" t="s">
        <v>169</v>
      </c>
      <c r="P11" s="9">
        <v>728.66499999999996</v>
      </c>
      <c r="Q11" s="10" t="s">
        <v>152</v>
      </c>
      <c r="R11" s="9">
        <v>16246.819</v>
      </c>
      <c r="S11" s="10" t="s">
        <v>429</v>
      </c>
    </row>
    <row r="12" spans="1:19" x14ac:dyDescent="0.2">
      <c r="A12" s="12" t="s">
        <v>171</v>
      </c>
      <c r="B12" s="9">
        <v>248.054</v>
      </c>
      <c r="C12" s="10" t="s">
        <v>169</v>
      </c>
      <c r="D12" s="9">
        <v>6924.5659999999998</v>
      </c>
      <c r="E12" s="10" t="s">
        <v>330</v>
      </c>
      <c r="F12" s="9">
        <v>272.38900000000001</v>
      </c>
      <c r="G12" s="10" t="s">
        <v>169</v>
      </c>
      <c r="H12" s="9">
        <v>2969.152</v>
      </c>
      <c r="I12" s="10" t="s">
        <v>169</v>
      </c>
      <c r="J12" s="9">
        <v>1087.086</v>
      </c>
      <c r="K12" s="10" t="s">
        <v>169</v>
      </c>
      <c r="L12" s="9">
        <v>298.416</v>
      </c>
      <c r="M12" s="10" t="s">
        <v>152</v>
      </c>
      <c r="N12" s="9">
        <v>4328.7110000000002</v>
      </c>
      <c r="O12" s="10" t="s">
        <v>169</v>
      </c>
      <c r="P12" s="9">
        <v>785.84799999999996</v>
      </c>
      <c r="Q12" s="10" t="s">
        <v>152</v>
      </c>
      <c r="R12" s="9">
        <v>16914.222000000002</v>
      </c>
      <c r="S12" s="10" t="s">
        <v>429</v>
      </c>
    </row>
    <row r="13" spans="1:19" x14ac:dyDescent="0.2">
      <c r="A13" s="12" t="s">
        <v>172</v>
      </c>
      <c r="B13" s="9">
        <v>256.78100000000001</v>
      </c>
      <c r="C13" s="10" t="s">
        <v>169</v>
      </c>
      <c r="D13" s="9">
        <v>7123.0820000000003</v>
      </c>
      <c r="E13" s="10" t="s">
        <v>330</v>
      </c>
      <c r="F13" s="9">
        <v>319.31173000000001</v>
      </c>
      <c r="G13" s="10" t="s">
        <v>169</v>
      </c>
      <c r="H13" s="9">
        <v>3120.9495870300002</v>
      </c>
      <c r="I13" s="10" t="s">
        <v>169</v>
      </c>
      <c r="J13" s="9">
        <v>1097.979</v>
      </c>
      <c r="K13" s="10" t="s">
        <v>169</v>
      </c>
      <c r="L13" s="9">
        <v>312.12400000000002</v>
      </c>
      <c r="M13" s="10" t="s">
        <v>152</v>
      </c>
      <c r="N13" s="9">
        <v>4534.8529884</v>
      </c>
      <c r="O13" s="10" t="s">
        <v>169</v>
      </c>
      <c r="P13" s="9">
        <v>851.98635999999999</v>
      </c>
      <c r="Q13" s="10" t="s">
        <v>152</v>
      </c>
      <c r="R13" s="9">
        <v>17617.06666543</v>
      </c>
      <c r="S13" s="10" t="s">
        <v>429</v>
      </c>
    </row>
    <row r="14" spans="1:19" x14ac:dyDescent="0.2">
      <c r="A14" s="12" t="s">
        <v>173</v>
      </c>
      <c r="B14" s="9">
        <v>250.10400000000001</v>
      </c>
      <c r="C14" s="10" t="s">
        <v>169</v>
      </c>
      <c r="D14" s="9">
        <v>7369.3090000000002</v>
      </c>
      <c r="E14" s="10" t="s">
        <v>330</v>
      </c>
      <c r="F14" s="9">
        <v>391.24453999999997</v>
      </c>
      <c r="G14" s="10" t="s">
        <v>169</v>
      </c>
      <c r="H14" s="9">
        <v>3011.7632867299999</v>
      </c>
      <c r="I14" s="10" t="s">
        <v>169</v>
      </c>
      <c r="J14" s="9">
        <v>1152.008</v>
      </c>
      <c r="K14" s="10" t="s">
        <v>169</v>
      </c>
      <c r="L14" s="9">
        <v>328.38600000000002</v>
      </c>
      <c r="M14" s="10" t="s">
        <v>152</v>
      </c>
      <c r="N14" s="9">
        <v>4703.5057459999998</v>
      </c>
      <c r="O14" s="10" t="s">
        <v>169</v>
      </c>
      <c r="P14" s="9">
        <v>1006.5170000000001</v>
      </c>
      <c r="Q14" s="10" t="s">
        <v>152</v>
      </c>
      <c r="R14" s="9">
        <v>18212.837572730001</v>
      </c>
      <c r="S14" s="10" t="s">
        <v>429</v>
      </c>
    </row>
    <row r="15" spans="1:19" x14ac:dyDescent="0.2">
      <c r="A15" s="12" t="s">
        <v>174</v>
      </c>
      <c r="B15" s="9">
        <v>243.86099999999999</v>
      </c>
      <c r="C15" s="10" t="s">
        <v>169</v>
      </c>
      <c r="D15" s="9">
        <v>6845.7830000000004</v>
      </c>
      <c r="E15" s="10" t="s">
        <v>152</v>
      </c>
      <c r="F15" s="9">
        <v>443.97578075000001</v>
      </c>
      <c r="G15" s="10" t="s">
        <v>169</v>
      </c>
      <c r="H15" s="9">
        <v>3197.3413636599998</v>
      </c>
      <c r="I15" s="10" t="s">
        <v>169</v>
      </c>
      <c r="J15" s="9">
        <v>1102.453</v>
      </c>
      <c r="K15" s="10" t="s">
        <v>169</v>
      </c>
      <c r="L15" s="9">
        <v>358.46199999999999</v>
      </c>
      <c r="M15" s="10" t="s">
        <v>152</v>
      </c>
      <c r="N15" s="9">
        <v>4836.4093499999999</v>
      </c>
      <c r="O15" s="10" t="s">
        <v>169</v>
      </c>
      <c r="P15" s="9">
        <v>1071.77</v>
      </c>
      <c r="Q15" s="10" t="s">
        <v>152</v>
      </c>
      <c r="R15" s="9">
        <v>18100.05549441</v>
      </c>
      <c r="S15" s="10" t="s">
        <v>169</v>
      </c>
    </row>
    <row r="16" spans="1:19" x14ac:dyDescent="0.2">
      <c r="A16" s="12" t="s">
        <v>176</v>
      </c>
      <c r="B16" s="9">
        <v>243.52099999999999</v>
      </c>
      <c r="C16" s="10" t="s">
        <v>169</v>
      </c>
      <c r="D16" s="9">
        <v>7150.3739999999998</v>
      </c>
      <c r="E16" s="10" t="s">
        <v>152</v>
      </c>
      <c r="F16" s="9">
        <v>500.42891147</v>
      </c>
      <c r="G16" s="10" t="s">
        <v>169</v>
      </c>
      <c r="H16" s="9">
        <v>3344.337</v>
      </c>
      <c r="I16" s="10" t="s">
        <v>169</v>
      </c>
      <c r="J16" s="9">
        <v>1133.752</v>
      </c>
      <c r="K16" s="10" t="s">
        <v>169</v>
      </c>
      <c r="L16" s="9">
        <v>395.90199999999999</v>
      </c>
      <c r="M16" s="10" t="s">
        <v>152</v>
      </c>
      <c r="N16" s="9">
        <v>5106.6899039999998</v>
      </c>
      <c r="O16" s="10" t="s">
        <v>169</v>
      </c>
      <c r="P16" s="9">
        <v>1164.1585831</v>
      </c>
      <c r="Q16" s="10" t="s">
        <v>152</v>
      </c>
      <c r="R16" s="9">
        <v>19039.163398569999</v>
      </c>
      <c r="S16" s="10" t="s">
        <v>169</v>
      </c>
    </row>
    <row r="17" spans="1:19" x14ac:dyDescent="0.2">
      <c r="A17" s="12" t="s">
        <v>177</v>
      </c>
      <c r="B17" s="9">
        <v>243.00200000000001</v>
      </c>
      <c r="C17" s="10" t="s">
        <v>169</v>
      </c>
      <c r="D17" s="9">
        <v>6673.0119999999997</v>
      </c>
      <c r="E17" s="10" t="s">
        <v>169</v>
      </c>
      <c r="F17" s="9">
        <v>543.06910800000003</v>
      </c>
      <c r="G17" s="10" t="s">
        <v>169</v>
      </c>
      <c r="H17" s="9">
        <v>3215.3560000000002</v>
      </c>
      <c r="I17" s="10" t="s">
        <v>169</v>
      </c>
      <c r="J17" s="9">
        <v>1140.8320000000001</v>
      </c>
      <c r="K17" s="10" t="s">
        <v>169</v>
      </c>
      <c r="L17" s="9">
        <v>383.42700000000002</v>
      </c>
      <c r="M17" s="10" t="s">
        <v>152</v>
      </c>
      <c r="N17" s="9">
        <v>5120.5668895839999</v>
      </c>
      <c r="O17" s="10" t="s">
        <v>169</v>
      </c>
      <c r="P17" s="9">
        <v>1136.8219999999999</v>
      </c>
      <c r="Q17" s="10" t="s">
        <v>152</v>
      </c>
      <c r="R17" s="9">
        <v>18456.086997584</v>
      </c>
      <c r="S17" s="10" t="s">
        <v>169</v>
      </c>
    </row>
    <row r="18" spans="1:19" x14ac:dyDescent="0.2">
      <c r="A18" s="12" t="s">
        <v>178</v>
      </c>
      <c r="B18" s="9">
        <v>245.17500000000001</v>
      </c>
      <c r="C18" s="10" t="s">
        <v>169</v>
      </c>
      <c r="D18" s="9">
        <v>7444.9849999999997</v>
      </c>
      <c r="E18" s="10" t="s">
        <v>152</v>
      </c>
      <c r="F18" s="9">
        <v>570.25244199999997</v>
      </c>
      <c r="G18" s="10" t="s">
        <v>169</v>
      </c>
      <c r="H18" s="9">
        <v>3321.35</v>
      </c>
      <c r="I18" s="10" t="s">
        <v>169</v>
      </c>
      <c r="J18" s="9">
        <v>1145.1120000000001</v>
      </c>
      <c r="K18" s="10" t="s">
        <v>169</v>
      </c>
      <c r="L18" s="9">
        <v>392.46</v>
      </c>
      <c r="M18" s="10" t="s">
        <v>152</v>
      </c>
      <c r="N18" s="9">
        <v>5183.4110000000001</v>
      </c>
      <c r="O18" s="10" t="s">
        <v>169</v>
      </c>
      <c r="P18" s="9">
        <v>1118.6601000000001</v>
      </c>
      <c r="Q18" s="10" t="s">
        <v>152</v>
      </c>
      <c r="R18" s="9">
        <v>19421.405542</v>
      </c>
      <c r="S18" s="10" t="s">
        <v>169</v>
      </c>
    </row>
    <row r="19" spans="1:19" x14ac:dyDescent="0.2">
      <c r="A19" s="12" t="s">
        <v>179</v>
      </c>
      <c r="B19" s="9">
        <v>247.12299999999999</v>
      </c>
      <c r="C19" s="10" t="s">
        <v>169</v>
      </c>
      <c r="D19" s="9">
        <v>7807.9049999999997</v>
      </c>
      <c r="E19" s="10" t="s">
        <v>152</v>
      </c>
      <c r="F19" s="9">
        <v>692.84770500000002</v>
      </c>
      <c r="G19" s="10" t="s">
        <v>169</v>
      </c>
      <c r="H19" s="9">
        <v>3477.4989999999998</v>
      </c>
      <c r="I19" s="10" t="s">
        <v>169</v>
      </c>
      <c r="J19" s="9">
        <v>1163.68</v>
      </c>
      <c r="K19" s="10" t="s">
        <v>169</v>
      </c>
      <c r="L19" s="9">
        <v>384.14400000000001</v>
      </c>
      <c r="M19" s="10" t="s">
        <v>152</v>
      </c>
      <c r="N19" s="9">
        <v>5462.1509999999998</v>
      </c>
      <c r="O19" s="10" t="s">
        <v>169</v>
      </c>
      <c r="P19" s="9">
        <v>1313.4136000000001</v>
      </c>
      <c r="Q19" s="10" t="s">
        <v>152</v>
      </c>
      <c r="R19" s="9">
        <v>20548.763305</v>
      </c>
      <c r="S19" s="10" t="s">
        <v>169</v>
      </c>
    </row>
    <row r="20" spans="1:19" x14ac:dyDescent="0.2">
      <c r="A20" s="12" t="s">
        <v>180</v>
      </c>
      <c r="B20" s="9">
        <v>243.584</v>
      </c>
      <c r="C20" s="10" t="s">
        <v>169</v>
      </c>
      <c r="D20" s="9">
        <v>8051.68</v>
      </c>
      <c r="E20" s="10" t="s">
        <v>152</v>
      </c>
      <c r="F20" s="9">
        <v>820.86435600000004</v>
      </c>
      <c r="G20" s="10" t="s">
        <v>169</v>
      </c>
      <c r="H20" s="9">
        <v>3556.462</v>
      </c>
      <c r="I20" s="10" t="s">
        <v>169</v>
      </c>
      <c r="J20" s="9">
        <v>1132.691</v>
      </c>
      <c r="K20" s="10" t="s">
        <v>169</v>
      </c>
      <c r="L20" s="9">
        <v>320.32499999999999</v>
      </c>
      <c r="M20" s="10" t="s">
        <v>152</v>
      </c>
      <c r="N20" s="9">
        <v>5341.2560000000003</v>
      </c>
      <c r="O20" s="10" t="s">
        <v>169</v>
      </c>
      <c r="P20" s="9">
        <v>1328.684</v>
      </c>
      <c r="Q20" s="10" t="s">
        <v>152</v>
      </c>
      <c r="R20" s="9">
        <v>20795.546355999999</v>
      </c>
      <c r="S20" s="10" t="s">
        <v>169</v>
      </c>
    </row>
    <row r="21" spans="1:19" x14ac:dyDescent="0.2">
      <c r="A21" s="12" t="s">
        <v>181</v>
      </c>
      <c r="B21" s="9">
        <v>234.137</v>
      </c>
      <c r="C21" s="10" t="s">
        <v>169</v>
      </c>
      <c r="D21" s="9">
        <v>8286.2456755300009</v>
      </c>
      <c r="E21" s="10" t="s">
        <v>152</v>
      </c>
      <c r="F21" s="9">
        <v>939.64446499999997</v>
      </c>
      <c r="G21" s="10" t="s">
        <v>169</v>
      </c>
      <c r="H21" s="9">
        <v>3499.625</v>
      </c>
      <c r="I21" s="10" t="s">
        <v>169</v>
      </c>
      <c r="J21" s="9">
        <v>1143.75661952</v>
      </c>
      <c r="K21" s="10" t="s">
        <v>169</v>
      </c>
      <c r="L21" s="9">
        <v>316.16461600000002</v>
      </c>
      <c r="M21" s="10" t="s">
        <v>152</v>
      </c>
      <c r="N21" s="9">
        <v>5350.7352406297996</v>
      </c>
      <c r="O21" s="10" t="s">
        <v>169</v>
      </c>
      <c r="P21" s="9">
        <v>1511.3389999999999</v>
      </c>
      <c r="Q21" s="10" t="s">
        <v>152</v>
      </c>
      <c r="R21" s="9">
        <v>21281.647616679798</v>
      </c>
      <c r="S21" s="10" t="s">
        <v>169</v>
      </c>
    </row>
    <row r="22" spans="1:19" x14ac:dyDescent="0.2">
      <c r="A22" s="12" t="s">
        <v>182</v>
      </c>
      <c r="B22" s="9">
        <v>230.17</v>
      </c>
      <c r="C22" s="10" t="s">
        <v>169</v>
      </c>
      <c r="D22" s="9">
        <v>8959.75</v>
      </c>
      <c r="E22" s="10" t="s">
        <v>152</v>
      </c>
      <c r="F22" s="9">
        <v>1181.3960480000001</v>
      </c>
      <c r="G22" s="10" t="s">
        <v>169</v>
      </c>
      <c r="H22" s="9">
        <v>3744.7959999999998</v>
      </c>
      <c r="I22" s="10" t="s">
        <v>169</v>
      </c>
      <c r="J22" s="9">
        <v>1140.48833027</v>
      </c>
      <c r="K22" s="10" t="s">
        <v>169</v>
      </c>
      <c r="L22" s="9">
        <v>320.69947999999999</v>
      </c>
      <c r="M22" s="10" t="s">
        <v>152</v>
      </c>
      <c r="N22" s="9">
        <v>5753.7395122999997</v>
      </c>
      <c r="O22" s="10" t="s">
        <v>169</v>
      </c>
      <c r="P22" s="9">
        <v>1577.231</v>
      </c>
      <c r="Q22" s="10" t="s">
        <v>152</v>
      </c>
      <c r="R22" s="9">
        <v>22908.270370570001</v>
      </c>
      <c r="S22" s="10" t="s">
        <v>169</v>
      </c>
    </row>
    <row r="23" spans="1:19" x14ac:dyDescent="0.2">
      <c r="A23" s="12" t="s">
        <v>184</v>
      </c>
      <c r="B23" s="9">
        <v>232.428</v>
      </c>
      <c r="C23" s="10" t="s">
        <v>169</v>
      </c>
      <c r="D23" s="9">
        <v>9468.3989999999994</v>
      </c>
      <c r="E23" s="10" t="s">
        <v>169</v>
      </c>
      <c r="F23" s="9">
        <v>1451.11049</v>
      </c>
      <c r="G23" s="10" t="s">
        <v>169</v>
      </c>
      <c r="H23" s="9">
        <v>3858.2152314199998</v>
      </c>
      <c r="I23" s="10" t="s">
        <v>169</v>
      </c>
      <c r="J23" s="9">
        <v>1164.3489999999999</v>
      </c>
      <c r="K23" s="10" t="s">
        <v>169</v>
      </c>
      <c r="L23" s="9">
        <v>326.44220000000001</v>
      </c>
      <c r="M23" s="10" t="s">
        <v>152</v>
      </c>
      <c r="N23" s="9">
        <v>5793.6328171300001</v>
      </c>
      <c r="O23" s="10" t="s">
        <v>169</v>
      </c>
      <c r="P23" s="9">
        <v>1510.0740000000001</v>
      </c>
      <c r="Q23" s="10" t="s">
        <v>152</v>
      </c>
      <c r="R23" s="9">
        <v>23804.650738550001</v>
      </c>
      <c r="S23" s="10" t="s">
        <v>169</v>
      </c>
    </row>
    <row r="24" spans="1:19" x14ac:dyDescent="0.2">
      <c r="A24" s="12" t="s">
        <v>185</v>
      </c>
      <c r="B24" s="9">
        <v>243.70400000000001</v>
      </c>
      <c r="C24" s="10" t="s">
        <v>169</v>
      </c>
      <c r="D24" s="9">
        <v>9531.5730000000003</v>
      </c>
      <c r="E24" s="10" t="s">
        <v>169</v>
      </c>
      <c r="F24" s="9">
        <v>1855.011649</v>
      </c>
      <c r="G24" s="10" t="s">
        <v>169</v>
      </c>
      <c r="H24" s="9">
        <v>3855.69550789</v>
      </c>
      <c r="I24" s="10" t="s">
        <v>169</v>
      </c>
      <c r="J24" s="9">
        <v>1077.3522470698999</v>
      </c>
      <c r="K24" s="10" t="s">
        <v>169</v>
      </c>
      <c r="L24" s="9">
        <v>309.02890160999999</v>
      </c>
      <c r="M24" s="10" t="s">
        <v>152</v>
      </c>
      <c r="N24" s="9">
        <v>5475.0400287949997</v>
      </c>
      <c r="O24" s="10" t="s">
        <v>169</v>
      </c>
      <c r="P24" s="9">
        <v>1350.20595895</v>
      </c>
      <c r="Q24" s="10" t="s">
        <v>152</v>
      </c>
      <c r="R24" s="9">
        <v>23697.611293314902</v>
      </c>
      <c r="S24" s="10" t="s">
        <v>169</v>
      </c>
    </row>
    <row r="25" spans="1:19" x14ac:dyDescent="0.2">
      <c r="A25" s="12" t="s">
        <v>187</v>
      </c>
      <c r="B25" s="9">
        <v>242.66800000000001</v>
      </c>
      <c r="C25" s="10" t="s">
        <v>169</v>
      </c>
      <c r="D25" s="9">
        <v>9836.0360000000001</v>
      </c>
      <c r="E25" s="10" t="s">
        <v>169</v>
      </c>
      <c r="F25" s="9">
        <v>2262.7350000000001</v>
      </c>
      <c r="G25" s="10" t="s">
        <v>169</v>
      </c>
      <c r="H25" s="9">
        <v>4056.4080208999999</v>
      </c>
      <c r="I25" s="10" t="s">
        <v>169</v>
      </c>
      <c r="J25" s="9">
        <v>1229.365</v>
      </c>
      <c r="K25" s="10" t="s">
        <v>152</v>
      </c>
      <c r="L25" s="9">
        <v>304.05240053</v>
      </c>
      <c r="M25" s="10" t="s">
        <v>152</v>
      </c>
      <c r="N25" s="9">
        <v>5813.8262622357197</v>
      </c>
      <c r="O25" s="10" t="s">
        <v>169</v>
      </c>
      <c r="P25" s="9">
        <v>1307.2739999999999</v>
      </c>
      <c r="Q25" s="10" t="s">
        <v>152</v>
      </c>
      <c r="R25" s="9">
        <v>25052.364683665699</v>
      </c>
      <c r="S25" s="10" t="s">
        <v>169</v>
      </c>
    </row>
    <row r="26" spans="1:19" x14ac:dyDescent="0.2">
      <c r="A26" s="12" t="s">
        <v>188</v>
      </c>
      <c r="B26" s="9">
        <v>253.221</v>
      </c>
      <c r="C26" s="10" t="s">
        <v>169</v>
      </c>
      <c r="D26" s="9">
        <v>9966.3384000000005</v>
      </c>
      <c r="E26" s="10" t="s">
        <v>169</v>
      </c>
      <c r="F26" s="9">
        <v>2390.9299999999998</v>
      </c>
      <c r="G26" s="10" t="s">
        <v>169</v>
      </c>
      <c r="H26" s="9">
        <v>4296.0223257799798</v>
      </c>
      <c r="I26" s="10" t="s">
        <v>169</v>
      </c>
      <c r="J26" s="9">
        <v>1222.10853797</v>
      </c>
      <c r="K26" s="10" t="s">
        <v>152</v>
      </c>
      <c r="L26" s="9">
        <v>309.24896005189999</v>
      </c>
      <c r="M26" s="10" t="s">
        <v>152</v>
      </c>
      <c r="N26" s="9">
        <v>5827.9215745110696</v>
      </c>
      <c r="O26" s="10" t="s">
        <v>169</v>
      </c>
      <c r="P26" s="9">
        <v>1316.4380000000001</v>
      </c>
      <c r="Q26" s="10" t="s">
        <v>152</v>
      </c>
      <c r="R26" s="9">
        <v>25582.228798312899</v>
      </c>
      <c r="S26" s="10" t="s">
        <v>169</v>
      </c>
    </row>
    <row r="27" spans="1:19" x14ac:dyDescent="0.2">
      <c r="A27" s="12" t="s">
        <v>189</v>
      </c>
      <c r="B27" s="9">
        <v>278.56200000000001</v>
      </c>
      <c r="C27" s="10" t="s">
        <v>152</v>
      </c>
      <c r="D27" s="9">
        <v>9574.7009999999991</v>
      </c>
      <c r="E27" s="10" t="s">
        <v>152</v>
      </c>
      <c r="F27" s="9">
        <v>265.66232600000001</v>
      </c>
      <c r="G27" s="10" t="s">
        <v>152</v>
      </c>
      <c r="H27" s="9">
        <v>3860.8709438199999</v>
      </c>
      <c r="I27" s="10" t="s">
        <v>152</v>
      </c>
      <c r="J27" s="9">
        <v>1039.23927897</v>
      </c>
      <c r="K27" s="10" t="s">
        <v>152</v>
      </c>
      <c r="L27" s="9">
        <v>256.00707299999999</v>
      </c>
      <c r="M27" s="10" t="s">
        <v>152</v>
      </c>
      <c r="N27" s="9">
        <v>4606.4739460483197</v>
      </c>
      <c r="O27" s="10" t="s">
        <v>169</v>
      </c>
      <c r="P27" s="9">
        <v>1377.893</v>
      </c>
      <c r="Q27" s="10" t="s">
        <v>152</v>
      </c>
      <c r="R27" s="9">
        <v>21259.409567838298</v>
      </c>
      <c r="S27" s="10" t="s">
        <v>169</v>
      </c>
    </row>
    <row r="28" spans="1:19" x14ac:dyDescent="0.2">
      <c r="A28" s="12" t="s">
        <v>190</v>
      </c>
      <c r="B28" s="9">
        <v>364.22278699999998</v>
      </c>
      <c r="C28" s="10" t="s">
        <v>152</v>
      </c>
      <c r="D28" s="9">
        <v>10891.991</v>
      </c>
      <c r="E28" s="10" t="s">
        <v>152</v>
      </c>
      <c r="F28" s="9">
        <v>378.05890599999998</v>
      </c>
      <c r="G28" s="10" t="s">
        <v>152</v>
      </c>
      <c r="H28" s="9">
        <v>5341.8165189499996</v>
      </c>
      <c r="I28" s="10" t="s">
        <v>152</v>
      </c>
      <c r="J28" s="9">
        <v>1443.2812522199999</v>
      </c>
      <c r="K28" s="10" t="s">
        <v>152</v>
      </c>
      <c r="L28" s="9">
        <v>397.84294299999999</v>
      </c>
      <c r="M28" s="10" t="s">
        <v>152</v>
      </c>
      <c r="N28" s="9">
        <v>3438.1978398378701</v>
      </c>
      <c r="O28" s="10" t="s">
        <v>169</v>
      </c>
      <c r="P28" s="9">
        <v>1757.1473410000001</v>
      </c>
      <c r="Q28" s="10" t="s">
        <v>152</v>
      </c>
      <c r="R28" s="9">
        <v>24012.558588007902</v>
      </c>
      <c r="S28" s="10" t="s">
        <v>169</v>
      </c>
    </row>
    <row r="29" spans="1:19" x14ac:dyDescent="0.2">
      <c r="A29" s="12" t="s">
        <v>191</v>
      </c>
      <c r="B29" s="9">
        <v>395.23809199999999</v>
      </c>
      <c r="C29" s="10" t="s">
        <v>152</v>
      </c>
      <c r="D29" s="9">
        <v>11395.950999999999</v>
      </c>
      <c r="E29" s="10" t="s">
        <v>152</v>
      </c>
      <c r="F29" s="9">
        <v>354.28534000000002</v>
      </c>
      <c r="G29" s="10" t="s">
        <v>152</v>
      </c>
      <c r="H29" s="9">
        <v>5378.2140684100004</v>
      </c>
      <c r="I29" s="10" t="s">
        <v>152</v>
      </c>
      <c r="J29" s="9">
        <v>1520.8933158</v>
      </c>
      <c r="K29" s="10" t="s">
        <v>152</v>
      </c>
      <c r="L29" s="9">
        <v>393.19803912999998</v>
      </c>
      <c r="M29" s="10" t="s">
        <v>152</v>
      </c>
      <c r="N29" s="9">
        <v>6298.9780263932298</v>
      </c>
      <c r="O29" s="10" t="s">
        <v>169</v>
      </c>
      <c r="P29" s="9">
        <v>1818.5312027</v>
      </c>
      <c r="Q29" s="10" t="s">
        <v>320</v>
      </c>
      <c r="R29" s="9">
        <v>27555.2890844332</v>
      </c>
      <c r="S29" s="10" t="s">
        <v>424</v>
      </c>
    </row>
    <row r="30" spans="1:19" x14ac:dyDescent="0.2">
      <c r="A30" s="12" t="s">
        <v>192</v>
      </c>
      <c r="B30" s="9">
        <v>432.561713</v>
      </c>
      <c r="C30" s="10" t="s">
        <v>152</v>
      </c>
      <c r="D30" s="9">
        <v>12922.575999999999</v>
      </c>
      <c r="E30" s="10" t="s">
        <v>152</v>
      </c>
      <c r="F30" s="9">
        <v>403.66094900000002</v>
      </c>
      <c r="G30" s="10" t="s">
        <v>152</v>
      </c>
      <c r="H30" s="9">
        <v>6146.2085549599997</v>
      </c>
      <c r="I30" s="10" t="s">
        <v>152</v>
      </c>
      <c r="J30" s="9">
        <v>1792.2431611300001</v>
      </c>
      <c r="K30" s="10" t="s">
        <v>152</v>
      </c>
      <c r="L30" s="9">
        <v>408.98262599999998</v>
      </c>
      <c r="M30" s="10" t="s">
        <v>152</v>
      </c>
      <c r="N30" s="9">
        <v>7408.1889764307698</v>
      </c>
      <c r="O30" s="10" t="s">
        <v>169</v>
      </c>
      <c r="P30" s="9">
        <v>1952.8784696099999</v>
      </c>
      <c r="Q30" s="10" t="s">
        <v>320</v>
      </c>
      <c r="R30" s="9">
        <v>31467.300450130799</v>
      </c>
      <c r="S30" s="10" t="s">
        <v>424</v>
      </c>
    </row>
    <row r="31" spans="1:19" x14ac:dyDescent="0.2">
      <c r="A31" s="12" t="s">
        <v>193</v>
      </c>
      <c r="B31" s="9">
        <v>388.37701399999997</v>
      </c>
      <c r="C31" s="10" t="s">
        <v>152</v>
      </c>
      <c r="D31" s="9">
        <v>13223.326999999999</v>
      </c>
      <c r="E31" s="10" t="s">
        <v>320</v>
      </c>
      <c r="F31" s="9">
        <v>360.80368199999998</v>
      </c>
      <c r="G31" s="10" t="s">
        <v>169</v>
      </c>
      <c r="H31" s="9">
        <v>6531.5588251199997</v>
      </c>
      <c r="I31" s="10" t="s">
        <v>152</v>
      </c>
      <c r="J31" s="9">
        <v>1785.48952325</v>
      </c>
      <c r="K31" s="10" t="s">
        <v>320</v>
      </c>
      <c r="L31" s="9">
        <v>408.675498</v>
      </c>
      <c r="M31" s="10" t="s">
        <v>152</v>
      </c>
      <c r="N31" s="9">
        <v>7390.4634579144404</v>
      </c>
      <c r="O31" s="10" t="s">
        <v>169</v>
      </c>
      <c r="P31" s="9">
        <v>2041.8086069999999</v>
      </c>
      <c r="Q31" s="10" t="s">
        <v>320</v>
      </c>
      <c r="R31" s="9">
        <v>32130.503607284401</v>
      </c>
      <c r="S31" s="10" t="s">
        <v>424</v>
      </c>
    </row>
    <row r="32" spans="1:19" x14ac:dyDescent="0.2">
      <c r="A32" s="15" t="s">
        <v>195</v>
      </c>
      <c r="B32" s="13">
        <v>367.42794199999997</v>
      </c>
      <c r="C32" s="14" t="s">
        <v>152</v>
      </c>
      <c r="D32" s="13">
        <v>13713.307000000001</v>
      </c>
      <c r="E32" s="14" t="s">
        <v>152</v>
      </c>
      <c r="F32" s="13">
        <v>372.85068999999999</v>
      </c>
      <c r="G32" s="14" t="s">
        <v>169</v>
      </c>
      <c r="H32" s="13">
        <v>6837.0803537600004</v>
      </c>
      <c r="I32" s="14" t="s">
        <v>152</v>
      </c>
      <c r="J32" s="13">
        <v>1840.3414135</v>
      </c>
      <c r="K32" s="14" t="s">
        <v>152</v>
      </c>
      <c r="L32" s="13">
        <v>413.64278000000002</v>
      </c>
      <c r="M32" s="14" t="s">
        <v>152</v>
      </c>
      <c r="N32" s="13">
        <v>7383.0571300700003</v>
      </c>
      <c r="O32" s="14" t="s">
        <v>169</v>
      </c>
      <c r="P32" s="13">
        <v>2071.2679680000001</v>
      </c>
      <c r="Q32" s="14" t="s">
        <v>152</v>
      </c>
      <c r="R32" s="13">
        <v>32998.975277329999</v>
      </c>
      <c r="S32" s="14" t="s">
        <v>169</v>
      </c>
    </row>
    <row r="34" spans="1:2" x14ac:dyDescent="0.2">
      <c r="A34" s="16" t="s">
        <v>196</v>
      </c>
      <c r="B34" s="16" t="s">
        <v>211</v>
      </c>
    </row>
    <row r="37" spans="1:2" x14ac:dyDescent="0.2">
      <c r="B37" s="16" t="s">
        <v>336</v>
      </c>
    </row>
    <row r="38" spans="1:2" x14ac:dyDescent="0.2">
      <c r="B38" s="16" t="s">
        <v>203</v>
      </c>
    </row>
    <row r="39" spans="1:2" x14ac:dyDescent="0.2">
      <c r="B39" s="16" t="s">
        <v>325</v>
      </c>
    </row>
    <row r="42" spans="1:2" x14ac:dyDescent="0.2">
      <c r="A42" s="17" t="str">
        <f>HYPERLINK("#'TOTAL 4'!A2", "&lt;&lt;&lt; Previous table")</f>
        <v>&lt;&lt;&lt; Previous table</v>
      </c>
    </row>
    <row r="43" spans="1:2" x14ac:dyDescent="0.2">
      <c r="A43" s="17" t="str">
        <f>HYPERLINK("#'TOTAL 6'!A2",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HYPERLINK("#'INDEX'!B131", "Link to index")</f>
        <v>Link to index</v>
      </c>
    </row>
    <row r="2" spans="1:19" ht="15.75" customHeight="1" x14ac:dyDescent="0.2">
      <c r="A2" s="27" t="s">
        <v>530</v>
      </c>
      <c r="B2" s="28"/>
      <c r="C2" s="28"/>
      <c r="D2" s="28"/>
      <c r="E2" s="28"/>
      <c r="F2" s="28"/>
      <c r="G2" s="28"/>
      <c r="H2" s="28"/>
      <c r="I2" s="28"/>
      <c r="J2" s="28"/>
      <c r="K2" s="28"/>
      <c r="L2" s="28"/>
      <c r="M2" s="28"/>
      <c r="N2" s="28"/>
      <c r="O2" s="28"/>
      <c r="P2" s="28"/>
      <c r="Q2" s="28"/>
      <c r="R2" s="28"/>
      <c r="S2" s="28"/>
    </row>
    <row r="3" spans="1:19" ht="15.75" customHeight="1" x14ac:dyDescent="0.2">
      <c r="A3" s="27" t="s">
        <v>142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423.995132780083</v>
      </c>
      <c r="C7" s="10" t="s">
        <v>152</v>
      </c>
      <c r="D7" s="9">
        <v>11155.436199170101</v>
      </c>
      <c r="E7" s="10" t="s">
        <v>152</v>
      </c>
      <c r="F7" s="9">
        <v>298.492201659751</v>
      </c>
      <c r="G7" s="10" t="s">
        <v>152</v>
      </c>
      <c r="H7" s="9">
        <v>4079.9687966805</v>
      </c>
      <c r="I7" s="10" t="s">
        <v>169</v>
      </c>
      <c r="J7" s="9">
        <v>1551.50117012448</v>
      </c>
      <c r="K7" s="10" t="s">
        <v>169</v>
      </c>
      <c r="L7" s="9">
        <v>423.56707970262698</v>
      </c>
      <c r="M7" s="10" t="s">
        <v>152</v>
      </c>
      <c r="N7" s="9">
        <v>7643.6771784232396</v>
      </c>
      <c r="O7" s="10" t="s">
        <v>169</v>
      </c>
      <c r="P7" s="9">
        <v>1326.67489211618</v>
      </c>
      <c r="Q7" s="10" t="s">
        <v>152</v>
      </c>
      <c r="R7" s="9">
        <v>26903.312650657001</v>
      </c>
      <c r="S7" s="10" t="s">
        <v>169</v>
      </c>
    </row>
    <row r="8" spans="1:19" x14ac:dyDescent="0.2">
      <c r="A8" s="12" t="s">
        <v>164</v>
      </c>
      <c r="B8" s="9">
        <v>431.98710763209402</v>
      </c>
      <c r="C8" s="10" t="s">
        <v>152</v>
      </c>
      <c r="D8" s="9">
        <v>11220.2893933464</v>
      </c>
      <c r="E8" s="10" t="s">
        <v>169</v>
      </c>
      <c r="F8" s="9">
        <v>325.470391389432</v>
      </c>
      <c r="G8" s="10" t="s">
        <v>152</v>
      </c>
      <c r="H8" s="9">
        <v>4133.1108649706503</v>
      </c>
      <c r="I8" s="10" t="s">
        <v>169</v>
      </c>
      <c r="J8" s="9">
        <v>1597.6135068493099</v>
      </c>
      <c r="K8" s="10" t="s">
        <v>169</v>
      </c>
      <c r="L8" s="9">
        <v>441.68081308806302</v>
      </c>
      <c r="M8" s="10" t="s">
        <v>152</v>
      </c>
      <c r="N8" s="9">
        <v>7946.6925479452102</v>
      </c>
      <c r="O8" s="10" t="s">
        <v>169</v>
      </c>
      <c r="P8" s="9">
        <v>1253.5513424657499</v>
      </c>
      <c r="Q8" s="10" t="s">
        <v>152</v>
      </c>
      <c r="R8" s="9">
        <v>27350.395967686902</v>
      </c>
      <c r="S8" s="10" t="s">
        <v>169</v>
      </c>
    </row>
    <row r="9" spans="1:19" x14ac:dyDescent="0.2">
      <c r="A9" s="12" t="s">
        <v>165</v>
      </c>
      <c r="B9" s="9">
        <v>428.33038783270001</v>
      </c>
      <c r="C9" s="10" t="s">
        <v>152</v>
      </c>
      <c r="D9" s="9">
        <v>11197.7446920152</v>
      </c>
      <c r="E9" s="10" t="s">
        <v>169</v>
      </c>
      <c r="F9" s="9">
        <v>401.51209159085198</v>
      </c>
      <c r="G9" s="10" t="s">
        <v>169</v>
      </c>
      <c r="H9" s="9">
        <v>4269.5215931558896</v>
      </c>
      <c r="I9" s="10" t="s">
        <v>169</v>
      </c>
      <c r="J9" s="9">
        <v>1669.087878327</v>
      </c>
      <c r="K9" s="10" t="s">
        <v>169</v>
      </c>
      <c r="L9" s="9">
        <v>481.738922334601</v>
      </c>
      <c r="M9" s="10" t="s">
        <v>152</v>
      </c>
      <c r="N9" s="9">
        <v>8085.0888212927803</v>
      </c>
      <c r="O9" s="10" t="s">
        <v>169</v>
      </c>
      <c r="P9" s="9">
        <v>1247.0162737642599</v>
      </c>
      <c r="Q9" s="10" t="s">
        <v>152</v>
      </c>
      <c r="R9" s="9">
        <v>27780.040660313301</v>
      </c>
      <c r="S9" s="10" t="s">
        <v>169</v>
      </c>
    </row>
    <row r="10" spans="1:19" x14ac:dyDescent="0.2">
      <c r="A10" s="12" t="s">
        <v>166</v>
      </c>
      <c r="B10" s="9">
        <v>435.69428044280397</v>
      </c>
      <c r="C10" s="10" t="s">
        <v>169</v>
      </c>
      <c r="D10" s="9">
        <v>11344.2355055351</v>
      </c>
      <c r="E10" s="10" t="s">
        <v>429</v>
      </c>
      <c r="F10" s="9">
        <v>449.97182656826601</v>
      </c>
      <c r="G10" s="10" t="s">
        <v>169</v>
      </c>
      <c r="H10" s="9">
        <v>4453.9061217712197</v>
      </c>
      <c r="I10" s="10" t="s">
        <v>169</v>
      </c>
      <c r="J10" s="9">
        <v>1764.1619926199301</v>
      </c>
      <c r="K10" s="10" t="s">
        <v>169</v>
      </c>
      <c r="L10" s="9">
        <v>486.55253505535097</v>
      </c>
      <c r="M10" s="10" t="s">
        <v>152</v>
      </c>
      <c r="N10" s="9">
        <v>7612.6564095941003</v>
      </c>
      <c r="O10" s="10" t="s">
        <v>169</v>
      </c>
      <c r="P10" s="9">
        <v>1203.4794317343201</v>
      </c>
      <c r="Q10" s="10" t="s">
        <v>152</v>
      </c>
      <c r="R10" s="9">
        <v>27750.658103320999</v>
      </c>
      <c r="S10" s="10" t="s">
        <v>429</v>
      </c>
    </row>
    <row r="11" spans="1:19" x14ac:dyDescent="0.2">
      <c r="A11" s="12" t="s">
        <v>170</v>
      </c>
      <c r="B11" s="9">
        <v>445.898954954955</v>
      </c>
      <c r="C11" s="10" t="s">
        <v>169</v>
      </c>
      <c r="D11" s="9">
        <v>11607.823127927901</v>
      </c>
      <c r="E11" s="10" t="s">
        <v>330</v>
      </c>
      <c r="F11" s="9">
        <v>469.16790270270297</v>
      </c>
      <c r="G11" s="10" t="s">
        <v>169</v>
      </c>
      <c r="H11" s="9">
        <v>4902.1051459459504</v>
      </c>
      <c r="I11" s="10" t="s">
        <v>169</v>
      </c>
      <c r="J11" s="9">
        <v>1847.8850846846899</v>
      </c>
      <c r="K11" s="10" t="s">
        <v>169</v>
      </c>
      <c r="L11" s="9">
        <v>500.56580180180202</v>
      </c>
      <c r="M11" s="10" t="s">
        <v>152</v>
      </c>
      <c r="N11" s="9">
        <v>7460.2152360360396</v>
      </c>
      <c r="O11" s="10" t="s">
        <v>169</v>
      </c>
      <c r="P11" s="9">
        <v>1278.7742522522501</v>
      </c>
      <c r="Q11" s="10" t="s">
        <v>152</v>
      </c>
      <c r="R11" s="9">
        <v>28512.435506306301</v>
      </c>
      <c r="S11" s="10" t="s">
        <v>429</v>
      </c>
    </row>
    <row r="12" spans="1:19" x14ac:dyDescent="0.2">
      <c r="A12" s="12" t="s">
        <v>171</v>
      </c>
      <c r="B12" s="9">
        <v>425.36020422535199</v>
      </c>
      <c r="C12" s="10" t="s">
        <v>169</v>
      </c>
      <c r="D12" s="9">
        <v>11874.1677535211</v>
      </c>
      <c r="E12" s="10" t="s">
        <v>330</v>
      </c>
      <c r="F12" s="9">
        <v>467.08958802816898</v>
      </c>
      <c r="G12" s="10" t="s">
        <v>169</v>
      </c>
      <c r="H12" s="9">
        <v>5091.4683943662003</v>
      </c>
      <c r="I12" s="10" t="s">
        <v>169</v>
      </c>
      <c r="J12" s="9">
        <v>1864.12282394366</v>
      </c>
      <c r="K12" s="10" t="s">
        <v>169</v>
      </c>
      <c r="L12" s="9">
        <v>511.72039436619701</v>
      </c>
      <c r="M12" s="10" t="s">
        <v>152</v>
      </c>
      <c r="N12" s="9">
        <v>7422.8248485915501</v>
      </c>
      <c r="O12" s="10" t="s">
        <v>169</v>
      </c>
      <c r="P12" s="9">
        <v>1347.56329577465</v>
      </c>
      <c r="Q12" s="10" t="s">
        <v>152</v>
      </c>
      <c r="R12" s="9">
        <v>29004.3173028169</v>
      </c>
      <c r="S12" s="10" t="s">
        <v>429</v>
      </c>
    </row>
    <row r="13" spans="1:19" x14ac:dyDescent="0.2">
      <c r="A13" s="12" t="s">
        <v>172</v>
      </c>
      <c r="B13" s="9">
        <v>426.79981911262797</v>
      </c>
      <c r="C13" s="10" t="s">
        <v>169</v>
      </c>
      <c r="D13" s="9">
        <v>11839.388853242301</v>
      </c>
      <c r="E13" s="10" t="s">
        <v>330</v>
      </c>
      <c r="F13" s="9">
        <v>530.73314849829399</v>
      </c>
      <c r="G13" s="10" t="s">
        <v>169</v>
      </c>
      <c r="H13" s="9">
        <v>5187.3803716164202</v>
      </c>
      <c r="I13" s="10" t="s">
        <v>169</v>
      </c>
      <c r="J13" s="9">
        <v>1824.9685085324199</v>
      </c>
      <c r="K13" s="10" t="s">
        <v>169</v>
      </c>
      <c r="L13" s="9">
        <v>518.78630716723501</v>
      </c>
      <c r="M13" s="10" t="s">
        <v>152</v>
      </c>
      <c r="N13" s="9">
        <v>7537.4518953952202</v>
      </c>
      <c r="O13" s="10" t="s">
        <v>169</v>
      </c>
      <c r="P13" s="9">
        <v>1416.1001956314001</v>
      </c>
      <c r="Q13" s="10" t="s">
        <v>152</v>
      </c>
      <c r="R13" s="9">
        <v>29281.609099195899</v>
      </c>
      <c r="S13" s="10" t="s">
        <v>429</v>
      </c>
    </row>
    <row r="14" spans="1:19" x14ac:dyDescent="0.2">
      <c r="A14" s="12" t="s">
        <v>173</v>
      </c>
      <c r="B14" s="9">
        <v>403.98224875621901</v>
      </c>
      <c r="C14" s="10" t="s">
        <v>169</v>
      </c>
      <c r="D14" s="9">
        <v>11903.3283018242</v>
      </c>
      <c r="E14" s="10" t="s">
        <v>330</v>
      </c>
      <c r="F14" s="9">
        <v>631.96050076285201</v>
      </c>
      <c r="G14" s="10" t="s">
        <v>169</v>
      </c>
      <c r="H14" s="9">
        <v>4864.7718760779799</v>
      </c>
      <c r="I14" s="10" t="s">
        <v>169</v>
      </c>
      <c r="J14" s="9">
        <v>1860.7890414593701</v>
      </c>
      <c r="K14" s="10" t="s">
        <v>169</v>
      </c>
      <c r="L14" s="9">
        <v>530.427800995025</v>
      </c>
      <c r="M14" s="10" t="s">
        <v>152</v>
      </c>
      <c r="N14" s="9">
        <v>7597.3708069718105</v>
      </c>
      <c r="O14" s="10" t="s">
        <v>169</v>
      </c>
      <c r="P14" s="9">
        <v>1625.78367827529</v>
      </c>
      <c r="Q14" s="10" t="s">
        <v>152</v>
      </c>
      <c r="R14" s="9">
        <v>29418.4142551228</v>
      </c>
      <c r="S14" s="10" t="s">
        <v>429</v>
      </c>
    </row>
    <row r="15" spans="1:19" x14ac:dyDescent="0.2">
      <c r="A15" s="12" t="s">
        <v>174</v>
      </c>
      <c r="B15" s="9">
        <v>380.64200961538501</v>
      </c>
      <c r="C15" s="10" t="s">
        <v>169</v>
      </c>
      <c r="D15" s="9">
        <v>10685.5651314103</v>
      </c>
      <c r="E15" s="10" t="s">
        <v>152</v>
      </c>
      <c r="F15" s="9">
        <v>693.00065777323698</v>
      </c>
      <c r="G15" s="10" t="s">
        <v>169</v>
      </c>
      <c r="H15" s="9">
        <v>4990.7219362257101</v>
      </c>
      <c r="I15" s="10" t="s">
        <v>169</v>
      </c>
      <c r="J15" s="9">
        <v>1720.8160608974399</v>
      </c>
      <c r="K15" s="10" t="s">
        <v>169</v>
      </c>
      <c r="L15" s="9">
        <v>559.52241666666703</v>
      </c>
      <c r="M15" s="10" t="s">
        <v>152</v>
      </c>
      <c r="N15" s="9">
        <v>7549.1389533653901</v>
      </c>
      <c r="O15" s="10" t="s">
        <v>169</v>
      </c>
      <c r="P15" s="9">
        <v>1672.9230448717899</v>
      </c>
      <c r="Q15" s="10" t="s">
        <v>152</v>
      </c>
      <c r="R15" s="9">
        <v>28252.330210825901</v>
      </c>
      <c r="S15" s="10" t="s">
        <v>169</v>
      </c>
    </row>
    <row r="16" spans="1:19" x14ac:dyDescent="0.2">
      <c r="A16" s="12" t="s">
        <v>176</v>
      </c>
      <c r="B16" s="9">
        <v>368.87939968895802</v>
      </c>
      <c r="C16" s="10" t="s">
        <v>169</v>
      </c>
      <c r="D16" s="9">
        <v>10831.2041617418</v>
      </c>
      <c r="E16" s="10" t="s">
        <v>152</v>
      </c>
      <c r="F16" s="9">
        <v>758.03695143356197</v>
      </c>
      <c r="G16" s="10" t="s">
        <v>169</v>
      </c>
      <c r="H16" s="9">
        <v>5065.9163888024896</v>
      </c>
      <c r="I16" s="10" t="s">
        <v>169</v>
      </c>
      <c r="J16" s="9">
        <v>1717.3786127527201</v>
      </c>
      <c r="K16" s="10" t="s">
        <v>169</v>
      </c>
      <c r="L16" s="9">
        <v>599.70225194401303</v>
      </c>
      <c r="M16" s="10" t="s">
        <v>152</v>
      </c>
      <c r="N16" s="9">
        <v>7735.4836181897399</v>
      </c>
      <c r="O16" s="10" t="s">
        <v>169</v>
      </c>
      <c r="P16" s="9">
        <v>1763.4377292992201</v>
      </c>
      <c r="Q16" s="10" t="s">
        <v>152</v>
      </c>
      <c r="R16" s="9">
        <v>28840.039113852501</v>
      </c>
      <c r="S16" s="10" t="s">
        <v>169</v>
      </c>
    </row>
    <row r="17" spans="1:19" x14ac:dyDescent="0.2">
      <c r="A17" s="12" t="s">
        <v>177</v>
      </c>
      <c r="B17" s="9">
        <v>359.70204863221898</v>
      </c>
      <c r="C17" s="10" t="s">
        <v>169</v>
      </c>
      <c r="D17" s="9">
        <v>9877.6803768996997</v>
      </c>
      <c r="E17" s="10" t="s">
        <v>169</v>
      </c>
      <c r="F17" s="9">
        <v>803.87433311854102</v>
      </c>
      <c r="G17" s="10" t="s">
        <v>169</v>
      </c>
      <c r="H17" s="9">
        <v>4759.5087294832801</v>
      </c>
      <c r="I17" s="10" t="s">
        <v>169</v>
      </c>
      <c r="J17" s="9">
        <v>1688.7087659574499</v>
      </c>
      <c r="K17" s="10" t="s">
        <v>169</v>
      </c>
      <c r="L17" s="9">
        <v>567.56519452887505</v>
      </c>
      <c r="M17" s="10" t="s">
        <v>152</v>
      </c>
      <c r="N17" s="9">
        <v>7579.6841192322399</v>
      </c>
      <c r="O17" s="10" t="s">
        <v>169</v>
      </c>
      <c r="P17" s="9">
        <v>1682.7729908814599</v>
      </c>
      <c r="Q17" s="10" t="s">
        <v>152</v>
      </c>
      <c r="R17" s="9">
        <v>27319.496558733801</v>
      </c>
      <c r="S17" s="10" t="s">
        <v>169</v>
      </c>
    </row>
    <row r="18" spans="1:19" x14ac:dyDescent="0.2">
      <c r="A18" s="12" t="s">
        <v>178</v>
      </c>
      <c r="B18" s="9">
        <v>351.69432989690699</v>
      </c>
      <c r="C18" s="10" t="s">
        <v>169</v>
      </c>
      <c r="D18" s="9">
        <v>10679.5513843888</v>
      </c>
      <c r="E18" s="10" t="s">
        <v>152</v>
      </c>
      <c r="F18" s="9">
        <v>818.00571208836504</v>
      </c>
      <c r="G18" s="10" t="s">
        <v>169</v>
      </c>
      <c r="H18" s="9">
        <v>4764.3518409425596</v>
      </c>
      <c r="I18" s="10" t="s">
        <v>169</v>
      </c>
      <c r="J18" s="9">
        <v>1642.6201590574401</v>
      </c>
      <c r="K18" s="10" t="s">
        <v>169</v>
      </c>
      <c r="L18" s="9">
        <v>562.96913107511</v>
      </c>
      <c r="M18" s="10" t="s">
        <v>152</v>
      </c>
      <c r="N18" s="9">
        <v>7435.4084153166395</v>
      </c>
      <c r="O18" s="10" t="s">
        <v>169</v>
      </c>
      <c r="P18" s="9">
        <v>1604.67590191458</v>
      </c>
      <c r="Q18" s="10" t="s">
        <v>152</v>
      </c>
      <c r="R18" s="9">
        <v>27859.276874680399</v>
      </c>
      <c r="S18" s="10" t="s">
        <v>169</v>
      </c>
    </row>
    <row r="19" spans="1:19" x14ac:dyDescent="0.2">
      <c r="A19" s="12" t="s">
        <v>179</v>
      </c>
      <c r="B19" s="9">
        <v>346.32777266187099</v>
      </c>
      <c r="C19" s="10" t="s">
        <v>169</v>
      </c>
      <c r="D19" s="9">
        <v>10942.3013956835</v>
      </c>
      <c r="E19" s="10" t="s">
        <v>152</v>
      </c>
      <c r="F19" s="9">
        <v>970.98369017266202</v>
      </c>
      <c r="G19" s="10" t="s">
        <v>169</v>
      </c>
      <c r="H19" s="9">
        <v>4873.5021956834498</v>
      </c>
      <c r="I19" s="10" t="s">
        <v>169</v>
      </c>
      <c r="J19" s="9">
        <v>1630.82635971223</v>
      </c>
      <c r="K19" s="10" t="s">
        <v>169</v>
      </c>
      <c r="L19" s="9">
        <v>538.354325179856</v>
      </c>
      <c r="M19" s="10" t="s">
        <v>152</v>
      </c>
      <c r="N19" s="9">
        <v>7654.8706100719401</v>
      </c>
      <c r="O19" s="10" t="s">
        <v>169</v>
      </c>
      <c r="P19" s="9">
        <v>1840.6688437410101</v>
      </c>
      <c r="Q19" s="10" t="s">
        <v>152</v>
      </c>
      <c r="R19" s="9">
        <v>28797.835192906499</v>
      </c>
      <c r="S19" s="10" t="s">
        <v>169</v>
      </c>
    </row>
    <row r="20" spans="1:19" x14ac:dyDescent="0.2">
      <c r="A20" s="12" t="s">
        <v>180</v>
      </c>
      <c r="B20" s="9">
        <v>334.15607887323898</v>
      </c>
      <c r="C20" s="10" t="s">
        <v>169</v>
      </c>
      <c r="D20" s="9">
        <v>11045.5441126761</v>
      </c>
      <c r="E20" s="10" t="s">
        <v>152</v>
      </c>
      <c r="F20" s="9">
        <v>1126.08715879437</v>
      </c>
      <c r="G20" s="10" t="s">
        <v>169</v>
      </c>
      <c r="H20" s="9">
        <v>4878.8647718309903</v>
      </c>
      <c r="I20" s="10" t="s">
        <v>169</v>
      </c>
      <c r="J20" s="9">
        <v>1553.86061126761</v>
      </c>
      <c r="K20" s="10" t="s">
        <v>169</v>
      </c>
      <c r="L20" s="9">
        <v>439.43176056338001</v>
      </c>
      <c r="M20" s="10" t="s">
        <v>152</v>
      </c>
      <c r="N20" s="9">
        <v>7327.30048450704</v>
      </c>
      <c r="O20" s="10" t="s">
        <v>169</v>
      </c>
      <c r="P20" s="9">
        <v>1822.72988169014</v>
      </c>
      <c r="Q20" s="10" t="s">
        <v>152</v>
      </c>
      <c r="R20" s="9">
        <v>28527.974860202801</v>
      </c>
      <c r="S20" s="10" t="s">
        <v>169</v>
      </c>
    </row>
    <row r="21" spans="1:19" x14ac:dyDescent="0.2">
      <c r="A21" s="12" t="s">
        <v>181</v>
      </c>
      <c r="B21" s="9">
        <v>312.82501783264701</v>
      </c>
      <c r="C21" s="10" t="s">
        <v>169</v>
      </c>
      <c r="D21" s="9">
        <v>11071.060751668299</v>
      </c>
      <c r="E21" s="10" t="s">
        <v>152</v>
      </c>
      <c r="F21" s="9">
        <v>1255.4371864334701</v>
      </c>
      <c r="G21" s="10" t="s">
        <v>169</v>
      </c>
      <c r="H21" s="9">
        <v>4675.7678326474597</v>
      </c>
      <c r="I21" s="10" t="s">
        <v>169</v>
      </c>
      <c r="J21" s="9">
        <v>1528.1467042695199</v>
      </c>
      <c r="K21" s="10" t="s">
        <v>169</v>
      </c>
      <c r="L21" s="9">
        <v>422.42021396982199</v>
      </c>
      <c r="M21" s="10" t="s">
        <v>152</v>
      </c>
      <c r="N21" s="9">
        <v>7148.9933118976996</v>
      </c>
      <c r="O21" s="10" t="s">
        <v>169</v>
      </c>
      <c r="P21" s="9">
        <v>2019.26500137174</v>
      </c>
      <c r="Q21" s="10" t="s">
        <v>152</v>
      </c>
      <c r="R21" s="9">
        <v>28433.916020090699</v>
      </c>
      <c r="S21" s="10" t="s">
        <v>169</v>
      </c>
    </row>
    <row r="22" spans="1:19" x14ac:dyDescent="0.2">
      <c r="A22" s="12" t="s">
        <v>182</v>
      </c>
      <c r="B22" s="9">
        <v>302.13690026954202</v>
      </c>
      <c r="C22" s="10" t="s">
        <v>169</v>
      </c>
      <c r="D22" s="9">
        <v>11761.181266846401</v>
      </c>
      <c r="E22" s="10" t="s">
        <v>152</v>
      </c>
      <c r="F22" s="9">
        <v>1550.7813352452799</v>
      </c>
      <c r="G22" s="10" t="s">
        <v>169</v>
      </c>
      <c r="H22" s="9">
        <v>4915.6756118598396</v>
      </c>
      <c r="I22" s="10" t="s">
        <v>169</v>
      </c>
      <c r="J22" s="9">
        <v>1497.08306426278</v>
      </c>
      <c r="K22" s="10" t="s">
        <v>169</v>
      </c>
      <c r="L22" s="9">
        <v>420.97209369272201</v>
      </c>
      <c r="M22" s="10" t="s">
        <v>152</v>
      </c>
      <c r="N22" s="9">
        <v>7552.7524056336897</v>
      </c>
      <c r="O22" s="10" t="s">
        <v>169</v>
      </c>
      <c r="P22" s="9">
        <v>2070.381393531</v>
      </c>
      <c r="Q22" s="10" t="s">
        <v>152</v>
      </c>
      <c r="R22" s="9">
        <v>30070.964071341201</v>
      </c>
      <c r="S22" s="10" t="s">
        <v>169</v>
      </c>
    </row>
    <row r="23" spans="1:19" x14ac:dyDescent="0.2">
      <c r="A23" s="12" t="s">
        <v>184</v>
      </c>
      <c r="B23" s="9">
        <v>301.04371276595703</v>
      </c>
      <c r="C23" s="10" t="s">
        <v>169</v>
      </c>
      <c r="D23" s="9">
        <v>12263.5912579787</v>
      </c>
      <c r="E23" s="10" t="s">
        <v>169</v>
      </c>
      <c r="F23" s="9">
        <v>1879.4968314627699</v>
      </c>
      <c r="G23" s="10" t="s">
        <v>169</v>
      </c>
      <c r="H23" s="9">
        <v>4997.2096215466499</v>
      </c>
      <c r="I23" s="10" t="s">
        <v>169</v>
      </c>
      <c r="J23" s="9">
        <v>1508.07968882979</v>
      </c>
      <c r="K23" s="10" t="s">
        <v>169</v>
      </c>
      <c r="L23" s="9">
        <v>422.81210478723398</v>
      </c>
      <c r="M23" s="10" t="s">
        <v>152</v>
      </c>
      <c r="N23" s="9">
        <v>7503.9871860167796</v>
      </c>
      <c r="O23" s="10" t="s">
        <v>169</v>
      </c>
      <c r="P23" s="9">
        <v>1955.8671223404299</v>
      </c>
      <c r="Q23" s="10" t="s">
        <v>152</v>
      </c>
      <c r="R23" s="9">
        <v>30832.087525728301</v>
      </c>
      <c r="S23" s="10" t="s">
        <v>169</v>
      </c>
    </row>
    <row r="24" spans="1:19" x14ac:dyDescent="0.2">
      <c r="A24" s="12" t="s">
        <v>185</v>
      </c>
      <c r="B24" s="9">
        <v>310.28456993464101</v>
      </c>
      <c r="C24" s="10" t="s">
        <v>169</v>
      </c>
      <c r="D24" s="9">
        <v>12135.6236627451</v>
      </c>
      <c r="E24" s="10" t="s">
        <v>169</v>
      </c>
      <c r="F24" s="9">
        <v>2361.8056812104601</v>
      </c>
      <c r="G24" s="10" t="s">
        <v>169</v>
      </c>
      <c r="H24" s="9">
        <v>4909.0816008952397</v>
      </c>
      <c r="I24" s="10" t="s">
        <v>169</v>
      </c>
      <c r="J24" s="9">
        <v>1371.6876975765799</v>
      </c>
      <c r="K24" s="10" t="s">
        <v>169</v>
      </c>
      <c r="L24" s="9">
        <v>393.45640544854899</v>
      </c>
      <c r="M24" s="10" t="s">
        <v>152</v>
      </c>
      <c r="N24" s="9">
        <v>6970.8352784919398</v>
      </c>
      <c r="O24" s="10" t="s">
        <v>169</v>
      </c>
      <c r="P24" s="9">
        <v>1719.0857568853601</v>
      </c>
      <c r="Q24" s="10" t="s">
        <v>152</v>
      </c>
      <c r="R24" s="9">
        <v>30171.860653187901</v>
      </c>
      <c r="S24" s="10" t="s">
        <v>169</v>
      </c>
    </row>
    <row r="25" spans="1:19" x14ac:dyDescent="0.2">
      <c r="A25" s="12" t="s">
        <v>187</v>
      </c>
      <c r="B25" s="9">
        <v>303.02388717948702</v>
      </c>
      <c r="C25" s="10" t="s">
        <v>169</v>
      </c>
      <c r="D25" s="9">
        <v>12282.4346974359</v>
      </c>
      <c r="E25" s="10" t="s">
        <v>169</v>
      </c>
      <c r="F25" s="9">
        <v>2825.5178076923098</v>
      </c>
      <c r="G25" s="10" t="s">
        <v>169</v>
      </c>
      <c r="H25" s="9">
        <v>5065.3095030212799</v>
      </c>
      <c r="I25" s="10" t="s">
        <v>169</v>
      </c>
      <c r="J25" s="9">
        <v>1535.1301410256399</v>
      </c>
      <c r="K25" s="10" t="s">
        <v>152</v>
      </c>
      <c r="L25" s="9">
        <v>379.67568989259001</v>
      </c>
      <c r="M25" s="10" t="s">
        <v>152</v>
      </c>
      <c r="N25" s="9">
        <v>7259.82920438153</v>
      </c>
      <c r="O25" s="10" t="s">
        <v>169</v>
      </c>
      <c r="P25" s="9">
        <v>1632.41650769231</v>
      </c>
      <c r="Q25" s="10" t="s">
        <v>152</v>
      </c>
      <c r="R25" s="9">
        <v>31283.337438320999</v>
      </c>
      <c r="S25" s="10" t="s">
        <v>169</v>
      </c>
    </row>
    <row r="26" spans="1:19" x14ac:dyDescent="0.2">
      <c r="A26" s="12" t="s">
        <v>188</v>
      </c>
      <c r="B26" s="9">
        <v>311.01797477931899</v>
      </c>
      <c r="C26" s="10" t="s">
        <v>169</v>
      </c>
      <c r="D26" s="9">
        <v>12241.1268620429</v>
      </c>
      <c r="E26" s="10" t="s">
        <v>169</v>
      </c>
      <c r="F26" s="9">
        <v>2936.6529886506901</v>
      </c>
      <c r="G26" s="10" t="s">
        <v>169</v>
      </c>
      <c r="H26" s="9">
        <v>5276.5772324208101</v>
      </c>
      <c r="I26" s="10" t="s">
        <v>169</v>
      </c>
      <c r="J26" s="9">
        <v>1501.05134424058</v>
      </c>
      <c r="K26" s="10" t="s">
        <v>152</v>
      </c>
      <c r="L26" s="9">
        <v>379.83415774344297</v>
      </c>
      <c r="M26" s="10" t="s">
        <v>152</v>
      </c>
      <c r="N26" s="9">
        <v>7158.1281381762701</v>
      </c>
      <c r="O26" s="10" t="s">
        <v>169</v>
      </c>
      <c r="P26" s="9">
        <v>1616.91123833544</v>
      </c>
      <c r="Q26" s="10" t="s">
        <v>152</v>
      </c>
      <c r="R26" s="9">
        <v>31421.299936389401</v>
      </c>
      <c r="S26" s="10" t="s">
        <v>169</v>
      </c>
    </row>
    <row r="27" spans="1:19" x14ac:dyDescent="0.2">
      <c r="A27" s="12" t="s">
        <v>189</v>
      </c>
      <c r="B27" s="9">
        <v>337.88217683686202</v>
      </c>
      <c r="C27" s="10" t="s">
        <v>152</v>
      </c>
      <c r="D27" s="9">
        <v>11613.6472901619</v>
      </c>
      <c r="E27" s="10" t="s">
        <v>152</v>
      </c>
      <c r="F27" s="9">
        <v>322.23549878455799</v>
      </c>
      <c r="G27" s="10" t="s">
        <v>152</v>
      </c>
      <c r="H27" s="9">
        <v>4683.0489405736998</v>
      </c>
      <c r="I27" s="10" t="s">
        <v>152</v>
      </c>
      <c r="J27" s="9">
        <v>1260.54677175191</v>
      </c>
      <c r="K27" s="10" t="s">
        <v>152</v>
      </c>
      <c r="L27" s="9">
        <v>310.52414583063501</v>
      </c>
      <c r="M27" s="10" t="s">
        <v>152</v>
      </c>
      <c r="N27" s="9">
        <v>5587.4291699265996</v>
      </c>
      <c r="O27" s="10" t="s">
        <v>169</v>
      </c>
      <c r="P27" s="9">
        <v>1671.3172876712299</v>
      </c>
      <c r="Q27" s="10" t="s">
        <v>152</v>
      </c>
      <c r="R27" s="9">
        <v>25786.6312815374</v>
      </c>
      <c r="S27" s="10" t="s">
        <v>169</v>
      </c>
    </row>
    <row r="28" spans="1:19" x14ac:dyDescent="0.2">
      <c r="A28" s="12" t="s">
        <v>190</v>
      </c>
      <c r="B28" s="9">
        <v>434.746316835784</v>
      </c>
      <c r="C28" s="10" t="s">
        <v>152</v>
      </c>
      <c r="D28" s="9">
        <v>13000.979453431401</v>
      </c>
      <c r="E28" s="10" t="s">
        <v>152</v>
      </c>
      <c r="F28" s="9">
        <v>451.261488289216</v>
      </c>
      <c r="G28" s="10" t="s">
        <v>152</v>
      </c>
      <c r="H28" s="9">
        <v>6376.13883511924</v>
      </c>
      <c r="I28" s="10" t="s">
        <v>152</v>
      </c>
      <c r="J28" s="9">
        <v>1722.7401221351499</v>
      </c>
      <c r="K28" s="10" t="s">
        <v>152</v>
      </c>
      <c r="L28" s="9">
        <v>474.87625794362799</v>
      </c>
      <c r="M28" s="10" t="s">
        <v>152</v>
      </c>
      <c r="N28" s="9">
        <v>4103.9273235319697</v>
      </c>
      <c r="O28" s="10" t="s">
        <v>169</v>
      </c>
      <c r="P28" s="9">
        <v>2097.3793016348</v>
      </c>
      <c r="Q28" s="10" t="s">
        <v>152</v>
      </c>
      <c r="R28" s="9">
        <v>28662.049098921201</v>
      </c>
      <c r="S28" s="10" t="s">
        <v>169</v>
      </c>
    </row>
    <row r="29" spans="1:19" x14ac:dyDescent="0.2">
      <c r="A29" s="12" t="s">
        <v>191</v>
      </c>
      <c r="B29" s="9">
        <v>451.30351888393898</v>
      </c>
      <c r="C29" s="10" t="s">
        <v>152</v>
      </c>
      <c r="D29" s="9">
        <v>13012.4927010551</v>
      </c>
      <c r="E29" s="10" t="s">
        <v>152</v>
      </c>
      <c r="F29" s="9">
        <v>404.54152539273201</v>
      </c>
      <c r="G29" s="10" t="s">
        <v>152</v>
      </c>
      <c r="H29" s="9">
        <v>6141.1260288761296</v>
      </c>
      <c r="I29" s="10" t="s">
        <v>152</v>
      </c>
      <c r="J29" s="9">
        <v>1736.63550948324</v>
      </c>
      <c r="K29" s="10" t="s">
        <v>152</v>
      </c>
      <c r="L29" s="9">
        <v>448.97407985066798</v>
      </c>
      <c r="M29" s="10" t="s">
        <v>152</v>
      </c>
      <c r="N29" s="9">
        <v>7192.5024592110203</v>
      </c>
      <c r="O29" s="10" t="s">
        <v>169</v>
      </c>
      <c r="P29" s="9">
        <v>2076.49401105487</v>
      </c>
      <c r="Q29" s="10" t="s">
        <v>320</v>
      </c>
      <c r="R29" s="9">
        <v>31464.069833807702</v>
      </c>
      <c r="S29" s="10" t="s">
        <v>424</v>
      </c>
    </row>
    <row r="30" spans="1:19" x14ac:dyDescent="0.2">
      <c r="A30" s="12" t="s">
        <v>192</v>
      </c>
      <c r="B30" s="9">
        <v>461.46233128367999</v>
      </c>
      <c r="C30" s="10" t="s">
        <v>152</v>
      </c>
      <c r="D30" s="9">
        <v>13785.968262869699</v>
      </c>
      <c r="E30" s="10" t="s">
        <v>152</v>
      </c>
      <c r="F30" s="9">
        <v>430.630629053669</v>
      </c>
      <c r="G30" s="10" t="s">
        <v>152</v>
      </c>
      <c r="H30" s="9">
        <v>6556.8533762662</v>
      </c>
      <c r="I30" s="10" t="s">
        <v>152</v>
      </c>
      <c r="J30" s="9">
        <v>1911.9877754004599</v>
      </c>
      <c r="K30" s="10" t="s">
        <v>152</v>
      </c>
      <c r="L30" s="9">
        <v>436.30786169112798</v>
      </c>
      <c r="M30" s="10" t="s">
        <v>152</v>
      </c>
      <c r="N30" s="9">
        <v>7903.1501238155197</v>
      </c>
      <c r="O30" s="10" t="s">
        <v>169</v>
      </c>
      <c r="P30" s="9">
        <v>2083.35556341746</v>
      </c>
      <c r="Q30" s="10" t="s">
        <v>320</v>
      </c>
      <c r="R30" s="9">
        <v>33569.715923797798</v>
      </c>
      <c r="S30" s="10" t="s">
        <v>424</v>
      </c>
    </row>
    <row r="31" spans="1:19" x14ac:dyDescent="0.2">
      <c r="A31" s="12" t="s">
        <v>193</v>
      </c>
      <c r="B31" s="9">
        <v>397.76993862881199</v>
      </c>
      <c r="C31" s="10" t="s">
        <v>152</v>
      </c>
      <c r="D31" s="9">
        <v>13543.1340672976</v>
      </c>
      <c r="E31" s="10" t="s">
        <v>320</v>
      </c>
      <c r="F31" s="9">
        <v>369.52974370977898</v>
      </c>
      <c r="G31" s="10" t="s">
        <v>169</v>
      </c>
      <c r="H31" s="9">
        <v>6689.5250217317398</v>
      </c>
      <c r="I31" s="10" t="s">
        <v>152</v>
      </c>
      <c r="J31" s="9">
        <v>1828.6717094064099</v>
      </c>
      <c r="K31" s="10" t="s">
        <v>320</v>
      </c>
      <c r="L31" s="9">
        <v>418.55934285173498</v>
      </c>
      <c r="M31" s="10" t="s">
        <v>152</v>
      </c>
      <c r="N31" s="9">
        <v>7569.2023217756696</v>
      </c>
      <c r="O31" s="10" t="s">
        <v>169</v>
      </c>
      <c r="P31" s="9">
        <v>2091.1898877160902</v>
      </c>
      <c r="Q31" s="10" t="s">
        <v>320</v>
      </c>
      <c r="R31" s="9">
        <v>32907.582033117797</v>
      </c>
      <c r="S31" s="10" t="s">
        <v>424</v>
      </c>
    </row>
    <row r="32" spans="1:19" x14ac:dyDescent="0.2">
      <c r="A32" s="15" t="s">
        <v>195</v>
      </c>
      <c r="B32" s="13">
        <v>367.42794199999997</v>
      </c>
      <c r="C32" s="14" t="s">
        <v>152</v>
      </c>
      <c r="D32" s="13">
        <v>13713.307000000001</v>
      </c>
      <c r="E32" s="14" t="s">
        <v>152</v>
      </c>
      <c r="F32" s="13">
        <v>372.85068999999999</v>
      </c>
      <c r="G32" s="14" t="s">
        <v>169</v>
      </c>
      <c r="H32" s="13">
        <v>6837.0803537600004</v>
      </c>
      <c r="I32" s="14" t="s">
        <v>152</v>
      </c>
      <c r="J32" s="13">
        <v>1840.3414135</v>
      </c>
      <c r="K32" s="14" t="s">
        <v>152</v>
      </c>
      <c r="L32" s="13">
        <v>413.64278000000002</v>
      </c>
      <c r="M32" s="14" t="s">
        <v>152</v>
      </c>
      <c r="N32" s="13">
        <v>7383.0571300700003</v>
      </c>
      <c r="O32" s="14" t="s">
        <v>169</v>
      </c>
      <c r="P32" s="13">
        <v>2071.2679680000001</v>
      </c>
      <c r="Q32" s="14" t="s">
        <v>152</v>
      </c>
      <c r="R32" s="13">
        <v>32998.975277329999</v>
      </c>
      <c r="S32" s="14" t="s">
        <v>169</v>
      </c>
    </row>
    <row r="34" spans="1:2" x14ac:dyDescent="0.2">
      <c r="A34" s="16" t="s">
        <v>196</v>
      </c>
      <c r="B34" s="16" t="s">
        <v>211</v>
      </c>
    </row>
    <row r="37" spans="1:2" x14ac:dyDescent="0.2">
      <c r="B37" s="16" t="s">
        <v>336</v>
      </c>
    </row>
    <row r="38" spans="1:2" x14ac:dyDescent="0.2">
      <c r="B38" s="16" t="s">
        <v>203</v>
      </c>
    </row>
    <row r="39" spans="1:2" x14ac:dyDescent="0.2">
      <c r="B39" s="16" t="s">
        <v>325</v>
      </c>
    </row>
    <row r="42" spans="1:2" x14ac:dyDescent="0.2">
      <c r="A42" s="17" t="str">
        <f>HYPERLINK("#'TOTAL 5'!A2", "&lt;&lt;&lt; Previous table")</f>
        <v>&lt;&lt;&lt; Previous table</v>
      </c>
    </row>
    <row r="43" spans="1:2" x14ac:dyDescent="0.2">
      <c r="A43" s="17" t="str">
        <f>HYPERLINK("#'TOTAL 7'!A2",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HYPERLINK("#'INDEX'!B132", "Link to index")</f>
        <v>Link to index</v>
      </c>
    </row>
    <row r="2" spans="1:19" ht="15.75" customHeight="1" x14ac:dyDescent="0.2">
      <c r="A2" s="27" t="s">
        <v>531</v>
      </c>
      <c r="B2" s="28"/>
      <c r="C2" s="28"/>
      <c r="D2" s="28"/>
      <c r="E2" s="28"/>
      <c r="F2" s="28"/>
      <c r="G2" s="28"/>
      <c r="H2" s="28"/>
      <c r="I2" s="28"/>
      <c r="J2" s="28"/>
      <c r="K2" s="28"/>
      <c r="L2" s="28"/>
      <c r="M2" s="28"/>
      <c r="N2" s="28"/>
      <c r="O2" s="28"/>
      <c r="P2" s="28"/>
      <c r="Q2" s="28"/>
      <c r="R2" s="28"/>
      <c r="S2" s="28"/>
    </row>
    <row r="3" spans="1:19" ht="15.75" customHeight="1" x14ac:dyDescent="0.2">
      <c r="A3" s="27" t="s">
        <v>143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891.071280691212</v>
      </c>
      <c r="C7" s="10" t="s">
        <v>152</v>
      </c>
      <c r="D7" s="18">
        <v>1144.46483028271</v>
      </c>
      <c r="E7" s="10" t="s">
        <v>152</v>
      </c>
      <c r="F7" s="18">
        <v>1077.6247779476</v>
      </c>
      <c r="G7" s="10" t="s">
        <v>152</v>
      </c>
      <c r="H7" s="18">
        <v>782.21709794295305</v>
      </c>
      <c r="I7" s="10" t="s">
        <v>169</v>
      </c>
      <c r="J7" s="18">
        <v>673.76777140971706</v>
      </c>
      <c r="K7" s="10" t="s">
        <v>169</v>
      </c>
      <c r="L7" s="18">
        <v>596.74868999749503</v>
      </c>
      <c r="M7" s="10" t="s">
        <v>152</v>
      </c>
      <c r="N7" s="18">
        <v>1068.01169996003</v>
      </c>
      <c r="O7" s="10" t="s">
        <v>169</v>
      </c>
      <c r="P7" s="18">
        <v>474.67274955444799</v>
      </c>
      <c r="Q7" s="10" t="s">
        <v>152</v>
      </c>
      <c r="R7" s="18">
        <v>937.92156267358496</v>
      </c>
      <c r="S7" s="10" t="s">
        <v>169</v>
      </c>
    </row>
    <row r="8" spans="1:19" x14ac:dyDescent="0.2">
      <c r="A8" s="12" t="s">
        <v>164</v>
      </c>
      <c r="B8" s="18">
        <v>946.768847086542</v>
      </c>
      <c r="C8" s="10" t="s">
        <v>152</v>
      </c>
      <c r="D8" s="18">
        <v>1203.36419959718</v>
      </c>
      <c r="E8" s="10" t="s">
        <v>169</v>
      </c>
      <c r="F8" s="18">
        <v>1224.5241885747901</v>
      </c>
      <c r="G8" s="10" t="s">
        <v>152</v>
      </c>
      <c r="H8" s="18">
        <v>824.27249826185698</v>
      </c>
      <c r="I8" s="10" t="s">
        <v>169</v>
      </c>
      <c r="J8" s="18">
        <v>730.45149230155801</v>
      </c>
      <c r="K8" s="10" t="s">
        <v>169</v>
      </c>
      <c r="L8" s="18">
        <v>657.08702889242397</v>
      </c>
      <c r="M8" s="10" t="s">
        <v>152</v>
      </c>
      <c r="N8" s="18">
        <v>1160.8611654030799</v>
      </c>
      <c r="O8" s="10" t="s">
        <v>169</v>
      </c>
      <c r="P8" s="18">
        <v>467.54101693782599</v>
      </c>
      <c r="Q8" s="10" t="s">
        <v>152</v>
      </c>
      <c r="R8" s="18">
        <v>996.38001947329303</v>
      </c>
      <c r="S8" s="10" t="s">
        <v>169</v>
      </c>
    </row>
    <row r="9" spans="1:19" x14ac:dyDescent="0.2">
      <c r="A9" s="12" t="s">
        <v>165</v>
      </c>
      <c r="B9" s="18">
        <v>950.39432678895298</v>
      </c>
      <c r="C9" s="10" t="s">
        <v>152</v>
      </c>
      <c r="D9" s="18">
        <v>1220.52342960019</v>
      </c>
      <c r="E9" s="10" t="s">
        <v>169</v>
      </c>
      <c r="F9" s="18">
        <v>1538.1500933673799</v>
      </c>
      <c r="G9" s="10" t="s">
        <v>169</v>
      </c>
      <c r="H9" s="18">
        <v>856.712006884262</v>
      </c>
      <c r="I9" s="10" t="s">
        <v>169</v>
      </c>
      <c r="J9" s="18">
        <v>779.58259133787499</v>
      </c>
      <c r="K9" s="10" t="s">
        <v>169</v>
      </c>
      <c r="L9" s="18">
        <v>734.27508347280695</v>
      </c>
      <c r="M9" s="10" t="s">
        <v>152</v>
      </c>
      <c r="N9" s="18">
        <v>1198.5052858077499</v>
      </c>
      <c r="O9" s="10" t="s">
        <v>169</v>
      </c>
      <c r="P9" s="18">
        <v>470.81507903022299</v>
      </c>
      <c r="Q9" s="10" t="s">
        <v>152</v>
      </c>
      <c r="R9" s="18">
        <v>1026.43202572887</v>
      </c>
      <c r="S9" s="10" t="s">
        <v>169</v>
      </c>
    </row>
    <row r="10" spans="1:19" x14ac:dyDescent="0.2">
      <c r="A10" s="12" t="s">
        <v>166</v>
      </c>
      <c r="B10" s="18">
        <v>981.775699988459</v>
      </c>
      <c r="C10" s="10" t="s">
        <v>169</v>
      </c>
      <c r="D10" s="18">
        <v>1261.7209552070201</v>
      </c>
      <c r="E10" s="10" t="s">
        <v>429</v>
      </c>
      <c r="F10" s="18">
        <v>1770.46433192627</v>
      </c>
      <c r="G10" s="10" t="s">
        <v>169</v>
      </c>
      <c r="H10" s="18">
        <v>896.50901615787905</v>
      </c>
      <c r="I10" s="10" t="s">
        <v>169</v>
      </c>
      <c r="J10" s="18">
        <v>841.69931177341596</v>
      </c>
      <c r="K10" s="10" t="s">
        <v>169</v>
      </c>
      <c r="L10" s="18">
        <v>756.496908362927</v>
      </c>
      <c r="M10" s="10" t="s">
        <v>152</v>
      </c>
      <c r="N10" s="18">
        <v>1146.60656019467</v>
      </c>
      <c r="O10" s="10" t="s">
        <v>169</v>
      </c>
      <c r="P10" s="18">
        <v>460.60371799166001</v>
      </c>
      <c r="Q10" s="10" t="s">
        <v>152</v>
      </c>
      <c r="R10" s="18">
        <v>1041.25455791165</v>
      </c>
      <c r="S10" s="10" t="s">
        <v>429</v>
      </c>
    </row>
    <row r="11" spans="1:19" x14ac:dyDescent="0.2">
      <c r="A11" s="12" t="s">
        <v>170</v>
      </c>
      <c r="B11" s="18">
        <v>1016.51720433764</v>
      </c>
      <c r="C11" s="10" t="s">
        <v>169</v>
      </c>
      <c r="D11" s="18">
        <v>1311.42832528897</v>
      </c>
      <c r="E11" s="10" t="s">
        <v>330</v>
      </c>
      <c r="F11" s="18">
        <v>1883.00052826202</v>
      </c>
      <c r="G11" s="10" t="s">
        <v>169</v>
      </c>
      <c r="H11" s="18">
        <v>983.42869968181901</v>
      </c>
      <c r="I11" s="10" t="s">
        <v>169</v>
      </c>
      <c r="J11" s="18">
        <v>894.99262001872501</v>
      </c>
      <c r="K11" s="10" t="s">
        <v>169</v>
      </c>
      <c r="L11" s="18">
        <v>785.79329363455895</v>
      </c>
      <c r="M11" s="10" t="s">
        <v>152</v>
      </c>
      <c r="N11" s="18">
        <v>1134.6387678690901</v>
      </c>
      <c r="O11" s="10" t="s">
        <v>169</v>
      </c>
      <c r="P11" s="18">
        <v>492.52158560770198</v>
      </c>
      <c r="Q11" s="10" t="s">
        <v>152</v>
      </c>
      <c r="R11" s="18">
        <v>1080.03000478697</v>
      </c>
      <c r="S11" s="10" t="s">
        <v>429</v>
      </c>
    </row>
    <row r="12" spans="1:19" x14ac:dyDescent="0.2">
      <c r="A12" s="12" t="s">
        <v>171</v>
      </c>
      <c r="B12" s="18">
        <v>981.35436983467002</v>
      </c>
      <c r="C12" s="10" t="s">
        <v>169</v>
      </c>
      <c r="D12" s="18">
        <v>1362.31056056543</v>
      </c>
      <c r="E12" s="10" t="s">
        <v>330</v>
      </c>
      <c r="F12" s="18">
        <v>1891.5902777777801</v>
      </c>
      <c r="G12" s="10" t="s">
        <v>169</v>
      </c>
      <c r="H12" s="18">
        <v>1019.10177418973</v>
      </c>
      <c r="I12" s="10" t="s">
        <v>169</v>
      </c>
      <c r="J12" s="18">
        <v>915.69260937849401</v>
      </c>
      <c r="K12" s="10" t="s">
        <v>169</v>
      </c>
      <c r="L12" s="18">
        <v>812.54254455947</v>
      </c>
      <c r="M12" s="10" t="s">
        <v>152</v>
      </c>
      <c r="N12" s="18">
        <v>1138.93725770643</v>
      </c>
      <c r="O12" s="10" t="s">
        <v>169</v>
      </c>
      <c r="P12" s="18">
        <v>521.37192452975398</v>
      </c>
      <c r="Q12" s="10" t="s">
        <v>152</v>
      </c>
      <c r="R12" s="18">
        <v>1108.60368793668</v>
      </c>
      <c r="S12" s="10" t="s">
        <v>429</v>
      </c>
    </row>
    <row r="13" spans="1:19" x14ac:dyDescent="0.2">
      <c r="A13" s="12" t="s">
        <v>172</v>
      </c>
      <c r="B13" s="18">
        <v>1001.47424172104</v>
      </c>
      <c r="C13" s="10" t="s">
        <v>169</v>
      </c>
      <c r="D13" s="18">
        <v>1389.13754916677</v>
      </c>
      <c r="E13" s="10" t="s">
        <v>330</v>
      </c>
      <c r="F13" s="18">
        <v>2173.5045707945601</v>
      </c>
      <c r="G13" s="10" t="s">
        <v>169</v>
      </c>
      <c r="H13" s="18">
        <v>1045.29439513537</v>
      </c>
      <c r="I13" s="10" t="s">
        <v>169</v>
      </c>
      <c r="J13" s="18">
        <v>915.29026635206105</v>
      </c>
      <c r="K13" s="10" t="s">
        <v>169</v>
      </c>
      <c r="L13" s="18">
        <v>842.18535827226299</v>
      </c>
      <c r="M13" s="10" t="s">
        <v>152</v>
      </c>
      <c r="N13" s="18">
        <v>1174.0801782692099</v>
      </c>
      <c r="O13" s="10" t="s">
        <v>169</v>
      </c>
      <c r="P13" s="18">
        <v>553.80482682434297</v>
      </c>
      <c r="Q13" s="10" t="s">
        <v>152</v>
      </c>
      <c r="R13" s="18">
        <v>1137.3521084983499</v>
      </c>
      <c r="S13" s="10" t="s">
        <v>429</v>
      </c>
    </row>
    <row r="14" spans="1:19" x14ac:dyDescent="0.2">
      <c r="A14" s="12" t="s">
        <v>173</v>
      </c>
      <c r="B14" s="18">
        <v>956.38956286315704</v>
      </c>
      <c r="C14" s="10" t="s">
        <v>169</v>
      </c>
      <c r="D14" s="18">
        <v>1419.5272646544499</v>
      </c>
      <c r="E14" s="10" t="s">
        <v>330</v>
      </c>
      <c r="F14" s="18">
        <v>2601.0313856627199</v>
      </c>
      <c r="G14" s="10" t="s">
        <v>169</v>
      </c>
      <c r="H14" s="18">
        <v>983.41878083384302</v>
      </c>
      <c r="I14" s="10" t="s">
        <v>169</v>
      </c>
      <c r="J14" s="18">
        <v>948.712638008113</v>
      </c>
      <c r="K14" s="10" t="s">
        <v>169</v>
      </c>
      <c r="L14" s="18">
        <v>877.647888904924</v>
      </c>
      <c r="M14" s="10" t="s">
        <v>152</v>
      </c>
      <c r="N14" s="18">
        <v>1195.1392426355801</v>
      </c>
      <c r="O14" s="10" t="s">
        <v>169</v>
      </c>
      <c r="P14" s="18">
        <v>637.86590719762296</v>
      </c>
      <c r="Q14" s="10" t="s">
        <v>152</v>
      </c>
      <c r="R14" s="18">
        <v>1154.9340482406899</v>
      </c>
      <c r="S14" s="10" t="s">
        <v>429</v>
      </c>
    </row>
    <row r="15" spans="1:19" x14ac:dyDescent="0.2">
      <c r="A15" s="12" t="s">
        <v>174</v>
      </c>
      <c r="B15" s="18">
        <v>912.66539793747302</v>
      </c>
      <c r="C15" s="10" t="s">
        <v>169</v>
      </c>
      <c r="D15" s="18">
        <v>1296.1648889117801</v>
      </c>
      <c r="E15" s="10" t="s">
        <v>152</v>
      </c>
      <c r="F15" s="18">
        <v>2859.9776519848601</v>
      </c>
      <c r="G15" s="10" t="s">
        <v>169</v>
      </c>
      <c r="H15" s="18">
        <v>1016.21426503802</v>
      </c>
      <c r="I15" s="10" t="s">
        <v>169</v>
      </c>
      <c r="J15" s="18">
        <v>895.90264515866897</v>
      </c>
      <c r="K15" s="10" t="s">
        <v>169</v>
      </c>
      <c r="L15" s="18">
        <v>946.658022159692</v>
      </c>
      <c r="M15" s="10" t="s">
        <v>152</v>
      </c>
      <c r="N15" s="18">
        <v>1202.8197094525999</v>
      </c>
      <c r="O15" s="10" t="s">
        <v>169</v>
      </c>
      <c r="P15" s="18">
        <v>658.18882466281298</v>
      </c>
      <c r="Q15" s="10" t="s">
        <v>152</v>
      </c>
      <c r="R15" s="18">
        <v>1123.4774944660401</v>
      </c>
      <c r="S15" s="10" t="s">
        <v>169</v>
      </c>
    </row>
    <row r="16" spans="1:19" x14ac:dyDescent="0.2">
      <c r="A16" s="12" t="s">
        <v>176</v>
      </c>
      <c r="B16" s="18">
        <v>892.99635864921697</v>
      </c>
      <c r="C16" s="10" t="s">
        <v>169</v>
      </c>
      <c r="D16" s="18">
        <v>1328.85115768475</v>
      </c>
      <c r="E16" s="10" t="s">
        <v>152</v>
      </c>
      <c r="F16" s="18">
        <v>3111.3267852724098</v>
      </c>
      <c r="G16" s="10" t="s">
        <v>169</v>
      </c>
      <c r="H16" s="18">
        <v>1034.1325201286099</v>
      </c>
      <c r="I16" s="10" t="s">
        <v>169</v>
      </c>
      <c r="J16" s="18">
        <v>908.37215190279096</v>
      </c>
      <c r="K16" s="10" t="s">
        <v>169</v>
      </c>
      <c r="L16" s="18">
        <v>1031.0726591331099</v>
      </c>
      <c r="M16" s="10" t="s">
        <v>152</v>
      </c>
      <c r="N16" s="18">
        <v>1240.10638898771</v>
      </c>
      <c r="O16" s="10" t="s">
        <v>169</v>
      </c>
      <c r="P16" s="18">
        <v>691.12704443923303</v>
      </c>
      <c r="Q16" s="10" t="s">
        <v>152</v>
      </c>
      <c r="R16" s="18">
        <v>1154.94210301511</v>
      </c>
      <c r="S16" s="10" t="s">
        <v>169</v>
      </c>
    </row>
    <row r="17" spans="1:19" x14ac:dyDescent="0.2">
      <c r="A17" s="12" t="s">
        <v>177</v>
      </c>
      <c r="B17" s="18">
        <v>871.83580919510098</v>
      </c>
      <c r="C17" s="10" t="s">
        <v>169</v>
      </c>
      <c r="D17" s="18">
        <v>1219.9765731279799</v>
      </c>
      <c r="E17" s="10" t="s">
        <v>169</v>
      </c>
      <c r="F17" s="18">
        <v>3283.3980235612798</v>
      </c>
      <c r="G17" s="10" t="s">
        <v>169</v>
      </c>
      <c r="H17" s="18">
        <v>971.25611649916505</v>
      </c>
      <c r="I17" s="10" t="s">
        <v>169</v>
      </c>
      <c r="J17" s="18">
        <v>901.16635682042897</v>
      </c>
      <c r="K17" s="10" t="s">
        <v>169</v>
      </c>
      <c r="L17" s="18">
        <v>985.34296335034105</v>
      </c>
      <c r="M17" s="10" t="s">
        <v>152</v>
      </c>
      <c r="N17" s="18">
        <v>1216.6945971515199</v>
      </c>
      <c r="O17" s="10" t="s">
        <v>169</v>
      </c>
      <c r="P17" s="18">
        <v>655.45019816491299</v>
      </c>
      <c r="Q17" s="10" t="s">
        <v>152</v>
      </c>
      <c r="R17" s="18">
        <v>1096.9562459157901</v>
      </c>
      <c r="S17" s="10" t="s">
        <v>169</v>
      </c>
    </row>
    <row r="18" spans="1:19" x14ac:dyDescent="0.2">
      <c r="A18" s="12" t="s">
        <v>178</v>
      </c>
      <c r="B18" s="18">
        <v>861.13184352636404</v>
      </c>
      <c r="C18" s="10" t="s">
        <v>169</v>
      </c>
      <c r="D18" s="18">
        <v>1343.1161819486799</v>
      </c>
      <c r="E18" s="10" t="s">
        <v>152</v>
      </c>
      <c r="F18" s="18">
        <v>3393.49120165672</v>
      </c>
      <c r="G18" s="10" t="s">
        <v>169</v>
      </c>
      <c r="H18" s="18">
        <v>984.56287465621006</v>
      </c>
      <c r="I18" s="10" t="s">
        <v>169</v>
      </c>
      <c r="J18" s="18">
        <v>894.23904771684795</v>
      </c>
      <c r="K18" s="10" t="s">
        <v>169</v>
      </c>
      <c r="L18" s="18">
        <v>998.08881479814295</v>
      </c>
      <c r="M18" s="10" t="s">
        <v>152</v>
      </c>
      <c r="N18" s="18">
        <v>1210.72006087923</v>
      </c>
      <c r="O18" s="10" t="s">
        <v>169</v>
      </c>
      <c r="P18" s="18">
        <v>627.68617265267903</v>
      </c>
      <c r="Q18" s="10" t="s">
        <v>152</v>
      </c>
      <c r="R18" s="18">
        <v>1135.1625004288701</v>
      </c>
      <c r="S18" s="10" t="s">
        <v>169</v>
      </c>
    </row>
    <row r="19" spans="1:19" x14ac:dyDescent="0.2">
      <c r="A19" s="12" t="s">
        <v>179</v>
      </c>
      <c r="B19" s="18">
        <v>849.91943541161902</v>
      </c>
      <c r="C19" s="10" t="s">
        <v>169</v>
      </c>
      <c r="D19" s="18">
        <v>1391.07251249673</v>
      </c>
      <c r="E19" s="10" t="s">
        <v>152</v>
      </c>
      <c r="F19" s="18">
        <v>4047.1731028722002</v>
      </c>
      <c r="G19" s="10" t="s">
        <v>169</v>
      </c>
      <c r="H19" s="18">
        <v>1010.60415401292</v>
      </c>
      <c r="I19" s="10" t="s">
        <v>169</v>
      </c>
      <c r="J19" s="18">
        <v>899.57231508376901</v>
      </c>
      <c r="K19" s="10" t="s">
        <v>169</v>
      </c>
      <c r="L19" s="18">
        <v>970.90401763147804</v>
      </c>
      <c r="M19" s="10" t="s">
        <v>152</v>
      </c>
      <c r="N19" s="18">
        <v>1252.66324047591</v>
      </c>
      <c r="O19" s="10" t="s">
        <v>169</v>
      </c>
      <c r="P19" s="18">
        <v>714.64892704469798</v>
      </c>
      <c r="Q19" s="10" t="s">
        <v>152</v>
      </c>
      <c r="R19" s="18">
        <v>1180.56808764582</v>
      </c>
      <c r="S19" s="10" t="s">
        <v>169</v>
      </c>
    </row>
    <row r="20" spans="1:19" x14ac:dyDescent="0.2">
      <c r="A20" s="12" t="s">
        <v>180</v>
      </c>
      <c r="B20" s="18">
        <v>821.56721879880104</v>
      </c>
      <c r="C20" s="10" t="s">
        <v>169</v>
      </c>
      <c r="D20" s="18">
        <v>1414.7928160741101</v>
      </c>
      <c r="E20" s="10" t="s">
        <v>152</v>
      </c>
      <c r="F20" s="18">
        <v>4659.0121148656099</v>
      </c>
      <c r="G20" s="10" t="s">
        <v>169</v>
      </c>
      <c r="H20" s="18">
        <v>1012.52149300188</v>
      </c>
      <c r="I20" s="10" t="s">
        <v>169</v>
      </c>
      <c r="J20" s="18">
        <v>866.65085407142396</v>
      </c>
      <c r="K20" s="10" t="s">
        <v>169</v>
      </c>
      <c r="L20" s="18">
        <v>806.50542013437303</v>
      </c>
      <c r="M20" s="10" t="s">
        <v>152</v>
      </c>
      <c r="N20" s="18">
        <v>1199.03282803964</v>
      </c>
      <c r="O20" s="10" t="s">
        <v>169</v>
      </c>
      <c r="P20" s="18">
        <v>702.43022532278997</v>
      </c>
      <c r="Q20" s="10" t="s">
        <v>152</v>
      </c>
      <c r="R20" s="18">
        <v>1172.9699631972401</v>
      </c>
      <c r="S20" s="10" t="s">
        <v>169</v>
      </c>
    </row>
    <row r="21" spans="1:19" x14ac:dyDescent="0.2">
      <c r="A21" s="12" t="s">
        <v>181</v>
      </c>
      <c r="B21" s="18">
        <v>777.99819237874999</v>
      </c>
      <c r="C21" s="10" t="s">
        <v>169</v>
      </c>
      <c r="D21" s="18">
        <v>1434.2097299971699</v>
      </c>
      <c r="E21" s="10" t="s">
        <v>152</v>
      </c>
      <c r="F21" s="18">
        <v>5228.74373634935</v>
      </c>
      <c r="G21" s="10" t="s">
        <v>169</v>
      </c>
      <c r="H21" s="18">
        <v>978.862691405644</v>
      </c>
      <c r="I21" s="10" t="s">
        <v>169</v>
      </c>
      <c r="J21" s="18">
        <v>866.61260766865303</v>
      </c>
      <c r="K21" s="10" t="s">
        <v>169</v>
      </c>
      <c r="L21" s="18">
        <v>792.27735316670805</v>
      </c>
      <c r="M21" s="10" t="s">
        <v>152</v>
      </c>
      <c r="N21" s="18">
        <v>1175.4120111105799</v>
      </c>
      <c r="O21" s="10" t="s">
        <v>169</v>
      </c>
      <c r="P21" s="18">
        <v>783.98630121353199</v>
      </c>
      <c r="Q21" s="10" t="s">
        <v>152</v>
      </c>
      <c r="R21" s="18">
        <v>1180.04538146864</v>
      </c>
      <c r="S21" s="10" t="s">
        <v>169</v>
      </c>
    </row>
    <row r="22" spans="1:19" x14ac:dyDescent="0.2">
      <c r="A22" s="12" t="s">
        <v>182</v>
      </c>
      <c r="B22" s="18">
        <v>753.35650648390003</v>
      </c>
      <c r="C22" s="10" t="s">
        <v>169</v>
      </c>
      <c r="D22" s="18">
        <v>1527.3556431782899</v>
      </c>
      <c r="E22" s="10" t="s">
        <v>152</v>
      </c>
      <c r="F22" s="18">
        <v>6512.8189398303703</v>
      </c>
      <c r="G22" s="10" t="s">
        <v>169</v>
      </c>
      <c r="H22" s="18">
        <v>1032.2673478256499</v>
      </c>
      <c r="I22" s="10" t="s">
        <v>169</v>
      </c>
      <c r="J22" s="18">
        <v>856.25429043346605</v>
      </c>
      <c r="K22" s="10" t="s">
        <v>169</v>
      </c>
      <c r="L22" s="18">
        <v>799.12756159795902</v>
      </c>
      <c r="M22" s="10" t="s">
        <v>152</v>
      </c>
      <c r="N22" s="18">
        <v>1236.8688544300201</v>
      </c>
      <c r="O22" s="10" t="s">
        <v>169</v>
      </c>
      <c r="P22" s="18">
        <v>809.64044549882499</v>
      </c>
      <c r="Q22" s="10" t="s">
        <v>152</v>
      </c>
      <c r="R22" s="18">
        <v>1250.7033551283</v>
      </c>
      <c r="S22" s="10" t="s">
        <v>169</v>
      </c>
    </row>
    <row r="23" spans="1:19" x14ac:dyDescent="0.2">
      <c r="A23" s="12" t="s">
        <v>184</v>
      </c>
      <c r="B23" s="18">
        <v>747.50473164307402</v>
      </c>
      <c r="C23" s="10" t="s">
        <v>169</v>
      </c>
      <c r="D23" s="18">
        <v>1589.1492267070601</v>
      </c>
      <c r="E23" s="10" t="s">
        <v>169</v>
      </c>
      <c r="F23" s="18">
        <v>7944.0862669743301</v>
      </c>
      <c r="G23" s="10" t="s">
        <v>169</v>
      </c>
      <c r="H23" s="18">
        <v>1048.49415273463</v>
      </c>
      <c r="I23" s="10" t="s">
        <v>169</v>
      </c>
      <c r="J23" s="18">
        <v>867.33234086819698</v>
      </c>
      <c r="K23" s="10" t="s">
        <v>169</v>
      </c>
      <c r="L23" s="18">
        <v>808.566626912326</v>
      </c>
      <c r="M23" s="10" t="s">
        <v>152</v>
      </c>
      <c r="N23" s="18">
        <v>1216.8915455187</v>
      </c>
      <c r="O23" s="10" t="s">
        <v>169</v>
      </c>
      <c r="P23" s="18">
        <v>769.70703888078901</v>
      </c>
      <c r="Q23" s="10" t="s">
        <v>152</v>
      </c>
      <c r="R23" s="18">
        <v>1279.5757120845201</v>
      </c>
      <c r="S23" s="10" t="s">
        <v>169</v>
      </c>
    </row>
    <row r="24" spans="1:19" x14ac:dyDescent="0.2">
      <c r="A24" s="12" t="s">
        <v>185</v>
      </c>
      <c r="B24" s="18">
        <v>765.67855852459297</v>
      </c>
      <c r="C24" s="10" t="s">
        <v>169</v>
      </c>
      <c r="D24" s="18">
        <v>1573.3468842226</v>
      </c>
      <c r="E24" s="10" t="s">
        <v>169</v>
      </c>
      <c r="F24" s="18">
        <v>10099.396212341901</v>
      </c>
      <c r="G24" s="10" t="s">
        <v>169</v>
      </c>
      <c r="H24" s="18">
        <v>1030.5494117145499</v>
      </c>
      <c r="I24" s="10" t="s">
        <v>169</v>
      </c>
      <c r="J24" s="18">
        <v>795.32722482787403</v>
      </c>
      <c r="K24" s="10" t="s">
        <v>169</v>
      </c>
      <c r="L24" s="18">
        <v>754.54983130429696</v>
      </c>
      <c r="M24" s="10" t="s">
        <v>152</v>
      </c>
      <c r="N24" s="18">
        <v>1123.55714334863</v>
      </c>
      <c r="O24" s="10" t="s">
        <v>169</v>
      </c>
      <c r="P24" s="18">
        <v>682.44058059758504</v>
      </c>
      <c r="Q24" s="10" t="s">
        <v>152</v>
      </c>
      <c r="R24" s="18">
        <v>1252.4631969700299</v>
      </c>
      <c r="S24" s="10" t="s">
        <v>169</v>
      </c>
    </row>
    <row r="25" spans="1:19" x14ac:dyDescent="0.2">
      <c r="A25" s="12" t="s">
        <v>187</v>
      </c>
      <c r="B25" s="18">
        <v>741.39658796499998</v>
      </c>
      <c r="C25" s="10" t="s">
        <v>169</v>
      </c>
      <c r="D25" s="18">
        <v>1597.86903922384</v>
      </c>
      <c r="E25" s="10" t="s">
        <v>169</v>
      </c>
      <c r="F25" s="18">
        <v>12277.122161634201</v>
      </c>
      <c r="G25" s="10" t="s">
        <v>169</v>
      </c>
      <c r="H25" s="18">
        <v>1064.6736020707599</v>
      </c>
      <c r="I25" s="10" t="s">
        <v>169</v>
      </c>
      <c r="J25" s="18">
        <v>897.07399173900797</v>
      </c>
      <c r="K25" s="10" t="s">
        <v>152</v>
      </c>
      <c r="L25" s="18">
        <v>725.27864274613796</v>
      </c>
      <c r="M25" s="10" t="s">
        <v>152</v>
      </c>
      <c r="N25" s="18">
        <v>1167.9436811405899</v>
      </c>
      <c r="O25" s="10" t="s">
        <v>169</v>
      </c>
      <c r="P25" s="18">
        <v>652.81005286553295</v>
      </c>
      <c r="Q25" s="10" t="s">
        <v>152</v>
      </c>
      <c r="R25" s="18">
        <v>1301.3469427176301</v>
      </c>
      <c r="S25" s="10" t="s">
        <v>169</v>
      </c>
    </row>
    <row r="26" spans="1:19" x14ac:dyDescent="0.2">
      <c r="A26" s="12" t="s">
        <v>188</v>
      </c>
      <c r="B26" s="18">
        <v>753.90991345045995</v>
      </c>
      <c r="C26" s="10" t="s">
        <v>169</v>
      </c>
      <c r="D26" s="18">
        <v>1596.73806109935</v>
      </c>
      <c r="E26" s="10" t="s">
        <v>169</v>
      </c>
      <c r="F26" s="18">
        <v>12975.708502024299</v>
      </c>
      <c r="G26" s="10" t="s">
        <v>169</v>
      </c>
      <c r="H26" s="18">
        <v>1106.98359123864</v>
      </c>
      <c r="I26" s="10" t="s">
        <v>169</v>
      </c>
      <c r="J26" s="18">
        <v>880.17790544185402</v>
      </c>
      <c r="K26" s="10" t="s">
        <v>152</v>
      </c>
      <c r="L26" s="18">
        <v>720.44440573771499</v>
      </c>
      <c r="M26" s="10" t="s">
        <v>152</v>
      </c>
      <c r="N26" s="18">
        <v>1147.6628705803801</v>
      </c>
      <c r="O26" s="10" t="s">
        <v>169</v>
      </c>
      <c r="P26" s="18">
        <v>647.75914723031201</v>
      </c>
      <c r="Q26" s="10" t="s">
        <v>152</v>
      </c>
      <c r="R26" s="18">
        <v>1306.91103867427</v>
      </c>
      <c r="S26" s="10" t="s">
        <v>169</v>
      </c>
    </row>
    <row r="27" spans="1:19" x14ac:dyDescent="0.2">
      <c r="A27" s="12" t="s">
        <v>189</v>
      </c>
      <c r="B27" s="18">
        <v>810.07350107961497</v>
      </c>
      <c r="C27" s="10" t="s">
        <v>152</v>
      </c>
      <c r="D27" s="18">
        <v>1517.2176702510001</v>
      </c>
      <c r="E27" s="10" t="s">
        <v>152</v>
      </c>
      <c r="F27" s="18">
        <v>1438.13090092163</v>
      </c>
      <c r="G27" s="10" t="s">
        <v>152</v>
      </c>
      <c r="H27" s="18">
        <v>977.06971371608995</v>
      </c>
      <c r="I27" s="10" t="s">
        <v>152</v>
      </c>
      <c r="J27" s="18">
        <v>737.79242064079403</v>
      </c>
      <c r="K27" s="10" t="s">
        <v>152</v>
      </c>
      <c r="L27" s="18">
        <v>583.49655894690898</v>
      </c>
      <c r="M27" s="10" t="s">
        <v>152</v>
      </c>
      <c r="N27" s="18">
        <v>892.44464202253698</v>
      </c>
      <c r="O27" s="10" t="s">
        <v>169</v>
      </c>
      <c r="P27" s="18">
        <v>665.16020478677399</v>
      </c>
      <c r="Q27" s="10" t="s">
        <v>152</v>
      </c>
      <c r="R27" s="18">
        <v>1069.65006869338</v>
      </c>
      <c r="S27" s="10" t="s">
        <v>169</v>
      </c>
    </row>
    <row r="28" spans="1:19" x14ac:dyDescent="0.2">
      <c r="A28" s="12" t="s">
        <v>190</v>
      </c>
      <c r="B28" s="18">
        <v>1037.3599587588301</v>
      </c>
      <c r="C28" s="10" t="s">
        <v>152</v>
      </c>
      <c r="D28" s="18">
        <v>1720.45613291309</v>
      </c>
      <c r="E28" s="10" t="s">
        <v>152</v>
      </c>
      <c r="F28" s="18">
        <v>2035.95707923378</v>
      </c>
      <c r="G28" s="10" t="s">
        <v>152</v>
      </c>
      <c r="H28" s="18">
        <v>1332.46324941628</v>
      </c>
      <c r="I28" s="10" t="s">
        <v>152</v>
      </c>
      <c r="J28" s="18">
        <v>1012.9963599036899</v>
      </c>
      <c r="K28" s="10" t="s">
        <v>152</v>
      </c>
      <c r="L28" s="18">
        <v>888.27129092433404</v>
      </c>
      <c r="M28" s="10" t="s">
        <v>152</v>
      </c>
      <c r="N28" s="18">
        <v>665.62534106261</v>
      </c>
      <c r="O28" s="10" t="s">
        <v>169</v>
      </c>
      <c r="P28" s="18">
        <v>833.63649522490198</v>
      </c>
      <c r="Q28" s="10" t="s">
        <v>152</v>
      </c>
      <c r="R28" s="18">
        <v>1199.0487222807101</v>
      </c>
      <c r="S28" s="10" t="s">
        <v>169</v>
      </c>
    </row>
    <row r="29" spans="1:19" x14ac:dyDescent="0.2">
      <c r="A29" s="12" t="s">
        <v>191</v>
      </c>
      <c r="B29" s="18">
        <v>1102.1544373335601</v>
      </c>
      <c r="C29" s="10" t="s">
        <v>152</v>
      </c>
      <c r="D29" s="18">
        <v>1792.4184588438</v>
      </c>
      <c r="E29" s="10" t="s">
        <v>152</v>
      </c>
      <c r="F29" s="18">
        <v>1880.97466445804</v>
      </c>
      <c r="G29" s="10" t="s">
        <v>152</v>
      </c>
      <c r="H29" s="18">
        <v>1320.63678492746</v>
      </c>
      <c r="I29" s="10" t="s">
        <v>152</v>
      </c>
      <c r="J29" s="18">
        <v>1055.76936922553</v>
      </c>
      <c r="K29" s="10" t="s">
        <v>152</v>
      </c>
      <c r="L29" s="18">
        <v>864.478356889314</v>
      </c>
      <c r="M29" s="10" t="s">
        <v>152</v>
      </c>
      <c r="N29" s="18">
        <v>1220.0635051939</v>
      </c>
      <c r="O29" s="10" t="s">
        <v>169</v>
      </c>
      <c r="P29" s="18">
        <v>849.37986184560998</v>
      </c>
      <c r="Q29" s="10" t="s">
        <v>320</v>
      </c>
      <c r="R29" s="18">
        <v>1365.4477062767301</v>
      </c>
      <c r="S29" s="10" t="s">
        <v>424</v>
      </c>
    </row>
    <row r="30" spans="1:19" x14ac:dyDescent="0.2">
      <c r="A30" s="12" t="s">
        <v>192</v>
      </c>
      <c r="B30" s="18">
        <v>1176.9409967336001</v>
      </c>
      <c r="C30" s="10" t="s">
        <v>152</v>
      </c>
      <c r="D30" s="18">
        <v>1995.6989831840301</v>
      </c>
      <c r="E30" s="10" t="s">
        <v>152</v>
      </c>
      <c r="F30" s="18">
        <v>2095.1822185543001</v>
      </c>
      <c r="G30" s="10" t="s">
        <v>152</v>
      </c>
      <c r="H30" s="18">
        <v>1471.78231075392</v>
      </c>
      <c r="I30" s="10" t="s">
        <v>152</v>
      </c>
      <c r="J30" s="18">
        <v>1222.99475086398</v>
      </c>
      <c r="K30" s="10" t="s">
        <v>152</v>
      </c>
      <c r="L30" s="18">
        <v>892.78510797373895</v>
      </c>
      <c r="M30" s="10" t="s">
        <v>152</v>
      </c>
      <c r="N30" s="18">
        <v>1405.0493957532799</v>
      </c>
      <c r="O30" s="10" t="s">
        <v>169</v>
      </c>
      <c r="P30" s="18">
        <v>886.24336704943596</v>
      </c>
      <c r="Q30" s="10" t="s">
        <v>320</v>
      </c>
      <c r="R30" s="18">
        <v>1526.42282683128</v>
      </c>
      <c r="S30" s="10" t="s">
        <v>424</v>
      </c>
    </row>
    <row r="31" spans="1:19" x14ac:dyDescent="0.2">
      <c r="A31" s="12" t="s">
        <v>193</v>
      </c>
      <c r="B31" s="18">
        <v>1033.6639727888601</v>
      </c>
      <c r="C31" s="10" t="s">
        <v>152</v>
      </c>
      <c r="D31" s="18">
        <v>1996.63661946056</v>
      </c>
      <c r="E31" s="10" t="s">
        <v>320</v>
      </c>
      <c r="F31" s="18">
        <v>1837.3011197849</v>
      </c>
      <c r="G31" s="10" t="s">
        <v>169</v>
      </c>
      <c r="H31" s="18">
        <v>1520.76662458276</v>
      </c>
      <c r="I31" s="10" t="s">
        <v>152</v>
      </c>
      <c r="J31" s="18">
        <v>1196.86040875821</v>
      </c>
      <c r="K31" s="10" t="s">
        <v>320</v>
      </c>
      <c r="L31" s="18">
        <v>888.49839334553701</v>
      </c>
      <c r="M31" s="10" t="s">
        <v>152</v>
      </c>
      <c r="N31" s="18">
        <v>1362.98933281788</v>
      </c>
      <c r="O31" s="10" t="s">
        <v>169</v>
      </c>
      <c r="P31" s="18">
        <v>893.06163708906297</v>
      </c>
      <c r="Q31" s="10" t="s">
        <v>320</v>
      </c>
      <c r="R31" s="18">
        <v>1518.8731738931201</v>
      </c>
      <c r="S31" s="10" t="s">
        <v>424</v>
      </c>
    </row>
    <row r="32" spans="1:19" x14ac:dyDescent="0.2">
      <c r="A32" s="15" t="s">
        <v>195</v>
      </c>
      <c r="B32" s="19">
        <v>961.90864918922</v>
      </c>
      <c r="C32" s="14" t="s">
        <v>152</v>
      </c>
      <c r="D32" s="19">
        <v>2035.09084096061</v>
      </c>
      <c r="E32" s="14" t="s">
        <v>152</v>
      </c>
      <c r="F32" s="19">
        <v>1869.07098045212</v>
      </c>
      <c r="G32" s="14" t="s">
        <v>169</v>
      </c>
      <c r="H32" s="19">
        <v>1554.7078371202899</v>
      </c>
      <c r="I32" s="14" t="s">
        <v>152</v>
      </c>
      <c r="J32" s="19">
        <v>1215.7900597872799</v>
      </c>
      <c r="K32" s="14" t="s">
        <v>152</v>
      </c>
      <c r="L32" s="19">
        <v>895.230899585869</v>
      </c>
      <c r="M32" s="14" t="s">
        <v>152</v>
      </c>
      <c r="N32" s="19">
        <v>1331.64856294624</v>
      </c>
      <c r="O32" s="14" t="s">
        <v>169</v>
      </c>
      <c r="P32" s="19">
        <v>879.09170634835596</v>
      </c>
      <c r="Q32" s="14" t="s">
        <v>152</v>
      </c>
      <c r="R32" s="19">
        <v>1527.8840448777601</v>
      </c>
      <c r="S32" s="14" t="s">
        <v>169</v>
      </c>
    </row>
    <row r="34" spans="1:2" x14ac:dyDescent="0.2">
      <c r="A34" s="16" t="s">
        <v>196</v>
      </c>
      <c r="B34" s="16" t="s">
        <v>211</v>
      </c>
    </row>
    <row r="37" spans="1:2" x14ac:dyDescent="0.2">
      <c r="B37" s="16" t="s">
        <v>336</v>
      </c>
    </row>
    <row r="38" spans="1:2" x14ac:dyDescent="0.2">
      <c r="B38" s="16" t="s">
        <v>203</v>
      </c>
    </row>
    <row r="39" spans="1:2" x14ac:dyDescent="0.2">
      <c r="B39" s="16" t="s">
        <v>325</v>
      </c>
    </row>
    <row r="42" spans="1:2" x14ac:dyDescent="0.2">
      <c r="A42" s="17" t="str">
        <f>HYPERLINK("#'TOTAL 6'!A2", "&lt;&lt;&lt; Previous table")</f>
        <v>&lt;&lt;&lt; Previous table</v>
      </c>
    </row>
    <row r="43" spans="1:2" x14ac:dyDescent="0.2">
      <c r="A43" s="17" t="str">
        <f>HYPERLINK("#'TOTAL 8'!A2",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51"/>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HYPERLINK("#'INDEX'!B16", "Link to index")</f>
        <v>Link to index</v>
      </c>
    </row>
    <row r="2" spans="1:19" ht="15.75" customHeight="1" x14ac:dyDescent="0.2">
      <c r="A2" s="27" t="s">
        <v>223</v>
      </c>
      <c r="B2" s="28"/>
      <c r="C2" s="28"/>
      <c r="D2" s="28"/>
      <c r="E2" s="28"/>
      <c r="F2" s="28"/>
      <c r="G2" s="28"/>
      <c r="H2" s="28"/>
      <c r="I2" s="28"/>
      <c r="J2" s="28"/>
      <c r="K2" s="28"/>
      <c r="L2" s="28"/>
      <c r="M2" s="28"/>
      <c r="N2" s="28"/>
      <c r="O2" s="28"/>
      <c r="P2" s="28"/>
      <c r="Q2" s="28"/>
      <c r="R2" s="28"/>
      <c r="S2" s="28"/>
    </row>
    <row r="3" spans="1:19" ht="15.75" customHeight="1" x14ac:dyDescent="0.2">
      <c r="A3" s="27" t="s">
        <v>27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3.5950000000000002</v>
      </c>
      <c r="C7" s="10" t="s">
        <v>152</v>
      </c>
      <c r="D7" s="9">
        <v>114.9</v>
      </c>
      <c r="E7" s="10" t="s">
        <v>152</v>
      </c>
      <c r="F7" s="9">
        <v>4.3949999999999996</v>
      </c>
      <c r="G7" s="10" t="s">
        <v>152</v>
      </c>
      <c r="H7" s="9">
        <v>90.837000000000003</v>
      </c>
      <c r="I7" s="10" t="s">
        <v>152</v>
      </c>
      <c r="J7" s="9">
        <v>19.881</v>
      </c>
      <c r="K7" s="10" t="s">
        <v>152</v>
      </c>
      <c r="L7" s="9">
        <v>23.173666999999998</v>
      </c>
      <c r="M7" s="10" t="s">
        <v>152</v>
      </c>
      <c r="N7" s="9">
        <v>155.114</v>
      </c>
      <c r="O7" s="10" t="s">
        <v>152</v>
      </c>
      <c r="P7" s="9">
        <v>43.283999999999999</v>
      </c>
      <c r="Q7" s="10" t="s">
        <v>152</v>
      </c>
      <c r="R7" s="9">
        <v>455.17966699999999</v>
      </c>
      <c r="S7" s="10" t="s">
        <v>152</v>
      </c>
    </row>
    <row r="8" spans="1:19" x14ac:dyDescent="0.2">
      <c r="A8" s="12" t="s">
        <v>164</v>
      </c>
      <c r="B8" s="9">
        <v>3.6779999999999999</v>
      </c>
      <c r="C8" s="10" t="s">
        <v>152</v>
      </c>
      <c r="D8" s="9">
        <v>70.599999999999994</v>
      </c>
      <c r="E8" s="10" t="s">
        <v>152</v>
      </c>
      <c r="F8" s="9">
        <v>0.82</v>
      </c>
      <c r="G8" s="10" t="s">
        <v>152</v>
      </c>
      <c r="H8" s="9">
        <v>48</v>
      </c>
      <c r="I8" s="10" t="s">
        <v>152</v>
      </c>
      <c r="J8" s="9">
        <v>13.978999999999999</v>
      </c>
      <c r="K8" s="10" t="s">
        <v>152</v>
      </c>
      <c r="L8" s="9">
        <v>15.949</v>
      </c>
      <c r="M8" s="10" t="s">
        <v>152</v>
      </c>
      <c r="N8" s="9">
        <v>105.86</v>
      </c>
      <c r="O8" s="10" t="s">
        <v>152</v>
      </c>
      <c r="P8" s="9">
        <v>42.158999999999999</v>
      </c>
      <c r="Q8" s="10" t="s">
        <v>152</v>
      </c>
      <c r="R8" s="9">
        <v>301.04500000000002</v>
      </c>
      <c r="S8" s="10" t="s">
        <v>152</v>
      </c>
    </row>
    <row r="9" spans="1:19" x14ac:dyDescent="0.2">
      <c r="A9" s="12" t="s">
        <v>165</v>
      </c>
      <c r="B9" s="9">
        <v>1.788</v>
      </c>
      <c r="C9" s="10" t="s">
        <v>152</v>
      </c>
      <c r="D9" s="9">
        <v>69</v>
      </c>
      <c r="E9" s="10" t="s">
        <v>152</v>
      </c>
      <c r="F9" s="9">
        <v>0.82599999999999996</v>
      </c>
      <c r="G9" s="10" t="s">
        <v>152</v>
      </c>
      <c r="H9" s="9">
        <v>47.421999999999997</v>
      </c>
      <c r="I9" s="10" t="s">
        <v>152</v>
      </c>
      <c r="J9" s="9">
        <v>15.97</v>
      </c>
      <c r="K9" s="10" t="s">
        <v>152</v>
      </c>
      <c r="L9" s="9">
        <v>18.692</v>
      </c>
      <c r="M9" s="10" t="s">
        <v>152</v>
      </c>
      <c r="N9" s="9">
        <v>99.731999999999999</v>
      </c>
      <c r="O9" s="10" t="s">
        <v>152</v>
      </c>
      <c r="P9" s="9">
        <v>43.749000000000002</v>
      </c>
      <c r="Q9" s="10" t="s">
        <v>152</v>
      </c>
      <c r="R9" s="9">
        <v>297.17899999999997</v>
      </c>
      <c r="S9" s="10" t="s">
        <v>152</v>
      </c>
    </row>
    <row r="10" spans="1:19" x14ac:dyDescent="0.2">
      <c r="A10" s="12" t="s">
        <v>166</v>
      </c>
      <c r="B10" s="9">
        <v>2.056</v>
      </c>
      <c r="C10" s="10" t="s">
        <v>152</v>
      </c>
      <c r="D10" s="9">
        <v>69.400000000000006</v>
      </c>
      <c r="E10" s="10" t="s">
        <v>152</v>
      </c>
      <c r="F10" s="9">
        <v>0.64500000000000002</v>
      </c>
      <c r="G10" s="10" t="s">
        <v>152</v>
      </c>
      <c r="H10" s="9">
        <v>47.695999999999998</v>
      </c>
      <c r="I10" s="10" t="s">
        <v>152</v>
      </c>
      <c r="J10" s="9">
        <v>17.388999999999999</v>
      </c>
      <c r="K10" s="10" t="s">
        <v>152</v>
      </c>
      <c r="L10" s="9">
        <v>20.215</v>
      </c>
      <c r="M10" s="10" t="s">
        <v>152</v>
      </c>
      <c r="N10" s="9">
        <v>98.995000000000005</v>
      </c>
      <c r="O10" s="10" t="s">
        <v>152</v>
      </c>
      <c r="P10" s="9">
        <v>37.941000000000003</v>
      </c>
      <c r="Q10" s="10" t="s">
        <v>152</v>
      </c>
      <c r="R10" s="9">
        <v>294.33699999999999</v>
      </c>
      <c r="S10" s="10" t="s">
        <v>152</v>
      </c>
    </row>
    <row r="11" spans="1:19" x14ac:dyDescent="0.2">
      <c r="A11" s="12" t="s">
        <v>170</v>
      </c>
      <c r="B11" s="9">
        <v>2.089</v>
      </c>
      <c r="C11" s="10" t="s">
        <v>152</v>
      </c>
      <c r="D11" s="9">
        <v>70.2</v>
      </c>
      <c r="E11" s="10" t="s">
        <v>152</v>
      </c>
      <c r="F11" s="9">
        <v>2.1269999999999998</v>
      </c>
      <c r="G11" s="10" t="s">
        <v>152</v>
      </c>
      <c r="H11" s="9">
        <v>49.856999999999999</v>
      </c>
      <c r="I11" s="10" t="s">
        <v>152</v>
      </c>
      <c r="J11" s="9">
        <v>17.036000000000001</v>
      </c>
      <c r="K11" s="10" t="s">
        <v>152</v>
      </c>
      <c r="L11" s="9">
        <v>21.867999999999999</v>
      </c>
      <c r="M11" s="10" t="s">
        <v>152</v>
      </c>
      <c r="N11" s="9">
        <v>98.787000000000006</v>
      </c>
      <c r="O11" s="10" t="s">
        <v>152</v>
      </c>
      <c r="P11" s="9">
        <v>45.454000000000001</v>
      </c>
      <c r="Q11" s="10" t="s">
        <v>152</v>
      </c>
      <c r="R11" s="9">
        <v>307.41800000000001</v>
      </c>
      <c r="S11" s="10" t="s">
        <v>152</v>
      </c>
    </row>
    <row r="12" spans="1:19" x14ac:dyDescent="0.2">
      <c r="A12" s="12" t="s">
        <v>171</v>
      </c>
      <c r="B12" s="9">
        <v>2.0990000000000002</v>
      </c>
      <c r="C12" s="10" t="s">
        <v>152</v>
      </c>
      <c r="D12" s="9">
        <v>76.2</v>
      </c>
      <c r="E12" s="10" t="s">
        <v>152</v>
      </c>
      <c r="F12" s="9">
        <v>5.2249999999999996</v>
      </c>
      <c r="G12" s="10" t="s">
        <v>152</v>
      </c>
      <c r="H12" s="9">
        <v>53.085999999999999</v>
      </c>
      <c r="I12" s="10" t="s">
        <v>152</v>
      </c>
      <c r="J12" s="9">
        <v>18.007999999999999</v>
      </c>
      <c r="K12" s="10" t="s">
        <v>152</v>
      </c>
      <c r="L12" s="9">
        <v>23.51</v>
      </c>
      <c r="M12" s="10" t="s">
        <v>152</v>
      </c>
      <c r="N12" s="9">
        <v>107.129</v>
      </c>
      <c r="O12" s="10" t="s">
        <v>152</v>
      </c>
      <c r="P12" s="9">
        <v>51.664999999999999</v>
      </c>
      <c r="Q12" s="10" t="s">
        <v>152</v>
      </c>
      <c r="R12" s="9">
        <v>336.92200000000003</v>
      </c>
      <c r="S12" s="10" t="s">
        <v>152</v>
      </c>
    </row>
    <row r="13" spans="1:19" x14ac:dyDescent="0.2">
      <c r="A13" s="12" t="s">
        <v>172</v>
      </c>
      <c r="B13" s="9">
        <v>1.919</v>
      </c>
      <c r="C13" s="10" t="s">
        <v>152</v>
      </c>
      <c r="D13" s="9">
        <v>80.709999999999994</v>
      </c>
      <c r="E13" s="10" t="s">
        <v>152</v>
      </c>
      <c r="F13" s="9">
        <v>9.0845000000000002</v>
      </c>
      <c r="G13" s="10" t="s">
        <v>152</v>
      </c>
      <c r="H13" s="9">
        <v>53.190230649999997</v>
      </c>
      <c r="I13" s="10" t="s">
        <v>152</v>
      </c>
      <c r="J13" s="9">
        <v>20.975999999999999</v>
      </c>
      <c r="K13" s="10" t="s">
        <v>152</v>
      </c>
      <c r="L13" s="9">
        <v>21.923999999999999</v>
      </c>
      <c r="M13" s="10" t="s">
        <v>152</v>
      </c>
      <c r="N13" s="9">
        <v>113.68600000000001</v>
      </c>
      <c r="O13" s="10" t="s">
        <v>152</v>
      </c>
      <c r="P13" s="9">
        <v>59.156999999999996</v>
      </c>
      <c r="Q13" s="10" t="s">
        <v>152</v>
      </c>
      <c r="R13" s="9">
        <v>360.64673064999999</v>
      </c>
      <c r="S13" s="10" t="s">
        <v>152</v>
      </c>
    </row>
    <row r="14" spans="1:19" x14ac:dyDescent="0.2">
      <c r="A14" s="12" t="s">
        <v>173</v>
      </c>
      <c r="B14" s="9">
        <v>1.9810000000000001</v>
      </c>
      <c r="C14" s="10" t="s">
        <v>152</v>
      </c>
      <c r="D14" s="9">
        <v>88.62</v>
      </c>
      <c r="E14" s="10" t="s">
        <v>152</v>
      </c>
      <c r="F14" s="9">
        <v>10.117000000000001</v>
      </c>
      <c r="G14" s="10" t="s">
        <v>152</v>
      </c>
      <c r="H14" s="9">
        <v>50.451000000000001</v>
      </c>
      <c r="I14" s="10" t="s">
        <v>152</v>
      </c>
      <c r="J14" s="9">
        <v>22.283999999999999</v>
      </c>
      <c r="K14" s="10" t="s">
        <v>152</v>
      </c>
      <c r="L14" s="9">
        <v>22.285</v>
      </c>
      <c r="M14" s="10" t="s">
        <v>152</v>
      </c>
      <c r="N14" s="9">
        <v>118.04600000000001</v>
      </c>
      <c r="O14" s="10" t="s">
        <v>152</v>
      </c>
      <c r="P14" s="9">
        <v>76.900000000000006</v>
      </c>
      <c r="Q14" s="10" t="s">
        <v>152</v>
      </c>
      <c r="R14" s="9">
        <v>390.68400000000003</v>
      </c>
      <c r="S14" s="10" t="s">
        <v>152</v>
      </c>
    </row>
    <row r="15" spans="1:19" x14ac:dyDescent="0.2">
      <c r="A15" s="12" t="s">
        <v>174</v>
      </c>
      <c r="B15" s="9">
        <v>1.93</v>
      </c>
      <c r="C15" s="10" t="s">
        <v>152</v>
      </c>
      <c r="D15" s="9">
        <v>82.26</v>
      </c>
      <c r="E15" s="10" t="s">
        <v>152</v>
      </c>
      <c r="F15" s="9">
        <v>11.042999999999999</v>
      </c>
      <c r="G15" s="10" t="s">
        <v>152</v>
      </c>
      <c r="H15" s="9">
        <v>51.517307879999997</v>
      </c>
      <c r="I15" s="10" t="s">
        <v>152</v>
      </c>
      <c r="J15" s="9">
        <v>20.234000000000002</v>
      </c>
      <c r="K15" s="10" t="s">
        <v>152</v>
      </c>
      <c r="L15" s="9">
        <v>23.675000000000001</v>
      </c>
      <c r="M15" s="10" t="s">
        <v>152</v>
      </c>
      <c r="N15" s="9">
        <v>121.31</v>
      </c>
      <c r="O15" s="10" t="s">
        <v>152</v>
      </c>
      <c r="P15" s="9">
        <v>83.709000000000003</v>
      </c>
      <c r="Q15" s="10" t="s">
        <v>152</v>
      </c>
      <c r="R15" s="9">
        <v>395.67830787999998</v>
      </c>
      <c r="S15" s="10" t="s">
        <v>152</v>
      </c>
    </row>
    <row r="16" spans="1:19" x14ac:dyDescent="0.2">
      <c r="A16" s="12" t="s">
        <v>176</v>
      </c>
      <c r="B16" s="9">
        <v>2.0529999999999999</v>
      </c>
      <c r="C16" s="10" t="s">
        <v>152</v>
      </c>
      <c r="D16" s="9">
        <v>93.23</v>
      </c>
      <c r="E16" s="10" t="s">
        <v>152</v>
      </c>
      <c r="F16" s="9">
        <v>11.597</v>
      </c>
      <c r="G16" s="10" t="s">
        <v>168</v>
      </c>
      <c r="H16" s="9">
        <v>54.93</v>
      </c>
      <c r="I16" s="10" t="s">
        <v>152</v>
      </c>
      <c r="J16" s="9">
        <v>21.292999999999999</v>
      </c>
      <c r="K16" s="10" t="s">
        <v>152</v>
      </c>
      <c r="L16" s="9">
        <v>24.74</v>
      </c>
      <c r="M16" s="10" t="s">
        <v>152</v>
      </c>
      <c r="N16" s="9">
        <v>136.364</v>
      </c>
      <c r="O16" s="10" t="s">
        <v>152</v>
      </c>
      <c r="P16" s="9">
        <v>90.823999999999998</v>
      </c>
      <c r="Q16" s="10" t="s">
        <v>152</v>
      </c>
      <c r="R16" s="9">
        <v>435.03100000000001</v>
      </c>
      <c r="S16" s="10" t="s">
        <v>152</v>
      </c>
    </row>
    <row r="17" spans="1:19" x14ac:dyDescent="0.2">
      <c r="A17" s="12" t="s">
        <v>177</v>
      </c>
      <c r="B17" s="9">
        <v>2.157</v>
      </c>
      <c r="C17" s="10" t="s">
        <v>152</v>
      </c>
      <c r="D17" s="9">
        <v>91.39</v>
      </c>
      <c r="E17" s="10" t="s">
        <v>152</v>
      </c>
      <c r="F17" s="9">
        <v>11.184960999999999</v>
      </c>
      <c r="G17" s="10" t="s">
        <v>152</v>
      </c>
      <c r="H17" s="9">
        <v>86.885999999999996</v>
      </c>
      <c r="I17" s="10" t="s">
        <v>152</v>
      </c>
      <c r="J17" s="9">
        <v>21.573</v>
      </c>
      <c r="K17" s="10" t="s">
        <v>152</v>
      </c>
      <c r="L17" s="9">
        <v>23.553999999999998</v>
      </c>
      <c r="M17" s="10" t="s">
        <v>152</v>
      </c>
      <c r="N17" s="9">
        <v>149.45599999999999</v>
      </c>
      <c r="O17" s="10" t="s">
        <v>152</v>
      </c>
      <c r="P17" s="9">
        <v>92.369</v>
      </c>
      <c r="Q17" s="10" t="s">
        <v>152</v>
      </c>
      <c r="R17" s="9">
        <v>478.56996099999998</v>
      </c>
      <c r="S17" s="10" t="s">
        <v>152</v>
      </c>
    </row>
    <row r="18" spans="1:19" x14ac:dyDescent="0.2">
      <c r="A18" s="12" t="s">
        <v>178</v>
      </c>
      <c r="B18" s="9">
        <v>2.081</v>
      </c>
      <c r="C18" s="10" t="s">
        <v>152</v>
      </c>
      <c r="D18" s="9">
        <v>121.02</v>
      </c>
      <c r="E18" s="10" t="s">
        <v>152</v>
      </c>
      <c r="F18" s="9">
        <v>10.466042</v>
      </c>
      <c r="G18" s="10" t="s">
        <v>152</v>
      </c>
      <c r="H18" s="9">
        <v>82.064999999999998</v>
      </c>
      <c r="I18" s="10" t="s">
        <v>152</v>
      </c>
      <c r="J18" s="9">
        <v>21.353999999999999</v>
      </c>
      <c r="K18" s="10" t="s">
        <v>152</v>
      </c>
      <c r="L18" s="9">
        <v>23.841999999999999</v>
      </c>
      <c r="M18" s="10" t="s">
        <v>152</v>
      </c>
      <c r="N18" s="9">
        <v>165.65899999999999</v>
      </c>
      <c r="O18" s="10" t="s">
        <v>152</v>
      </c>
      <c r="P18" s="9">
        <v>89.626999999999995</v>
      </c>
      <c r="Q18" s="10" t="s">
        <v>152</v>
      </c>
      <c r="R18" s="9">
        <v>516.11404200000004</v>
      </c>
      <c r="S18" s="10" t="s">
        <v>152</v>
      </c>
    </row>
    <row r="19" spans="1:19" x14ac:dyDescent="0.2">
      <c r="A19" s="12" t="s">
        <v>179</v>
      </c>
      <c r="B19" s="9">
        <v>2.0219999999999998</v>
      </c>
      <c r="C19" s="10" t="s">
        <v>152</v>
      </c>
      <c r="D19" s="9">
        <v>133.36000000000001</v>
      </c>
      <c r="E19" s="10" t="s">
        <v>152</v>
      </c>
      <c r="F19" s="9">
        <v>11.097238000000001</v>
      </c>
      <c r="G19" s="10" t="s">
        <v>152</v>
      </c>
      <c r="H19" s="9">
        <v>85.054000000000002</v>
      </c>
      <c r="I19" s="10" t="s">
        <v>152</v>
      </c>
      <c r="J19" s="9">
        <v>23.306999999999999</v>
      </c>
      <c r="K19" s="10" t="s">
        <v>152</v>
      </c>
      <c r="L19" s="9">
        <v>23.548999999999999</v>
      </c>
      <c r="M19" s="10" t="s">
        <v>152</v>
      </c>
      <c r="N19" s="9">
        <v>195.30199999999999</v>
      </c>
      <c r="O19" s="10" t="s">
        <v>152</v>
      </c>
      <c r="P19" s="9">
        <v>106.377</v>
      </c>
      <c r="Q19" s="10" t="s">
        <v>152</v>
      </c>
      <c r="R19" s="9">
        <v>580.06823799999995</v>
      </c>
      <c r="S19" s="10" t="s">
        <v>152</v>
      </c>
    </row>
    <row r="20" spans="1:19" x14ac:dyDescent="0.2">
      <c r="A20" s="12" t="s">
        <v>180</v>
      </c>
      <c r="B20" s="9">
        <v>1.8620000000000001</v>
      </c>
      <c r="C20" s="10" t="s">
        <v>152</v>
      </c>
      <c r="D20" s="9">
        <v>154.37</v>
      </c>
      <c r="E20" s="10" t="s">
        <v>152</v>
      </c>
      <c r="F20" s="9">
        <v>11.177429</v>
      </c>
      <c r="G20" s="10" t="s">
        <v>152</v>
      </c>
      <c r="H20" s="9">
        <v>82.733000000000004</v>
      </c>
      <c r="I20" s="10" t="s">
        <v>152</v>
      </c>
      <c r="J20" s="9">
        <v>21.286999999999999</v>
      </c>
      <c r="K20" s="10" t="s">
        <v>152</v>
      </c>
      <c r="L20" s="9">
        <v>19.643000000000001</v>
      </c>
      <c r="M20" s="10" t="s">
        <v>152</v>
      </c>
      <c r="N20" s="9">
        <v>201.28</v>
      </c>
      <c r="O20" s="10" t="s">
        <v>152</v>
      </c>
      <c r="P20" s="9">
        <v>106.34</v>
      </c>
      <c r="Q20" s="10" t="s">
        <v>152</v>
      </c>
      <c r="R20" s="9">
        <v>598.69242899999995</v>
      </c>
      <c r="S20" s="10" t="s">
        <v>152</v>
      </c>
    </row>
    <row r="21" spans="1:19" x14ac:dyDescent="0.2">
      <c r="A21" s="12" t="s">
        <v>181</v>
      </c>
      <c r="B21" s="9">
        <v>1.8979999999999999</v>
      </c>
      <c r="C21" s="10" t="s">
        <v>152</v>
      </c>
      <c r="D21" s="9">
        <v>164.27</v>
      </c>
      <c r="E21" s="10" t="s">
        <v>152</v>
      </c>
      <c r="F21" s="9">
        <v>11.237708</v>
      </c>
      <c r="G21" s="10" t="s">
        <v>152</v>
      </c>
      <c r="H21" s="9">
        <v>84.715999999999994</v>
      </c>
      <c r="I21" s="10" t="s">
        <v>152</v>
      </c>
      <c r="J21" s="9">
        <v>20.295999999999999</v>
      </c>
      <c r="K21" s="10" t="s">
        <v>152</v>
      </c>
      <c r="L21" s="9">
        <v>20.59965</v>
      </c>
      <c r="M21" s="10" t="s">
        <v>152</v>
      </c>
      <c r="N21" s="9">
        <v>207.67740000000001</v>
      </c>
      <c r="O21" s="10" t="s">
        <v>152</v>
      </c>
      <c r="P21" s="9">
        <v>127.458</v>
      </c>
      <c r="Q21" s="10" t="s">
        <v>152</v>
      </c>
      <c r="R21" s="9">
        <v>638.15275799999995</v>
      </c>
      <c r="S21" s="10" t="s">
        <v>152</v>
      </c>
    </row>
    <row r="22" spans="1:19" x14ac:dyDescent="0.2">
      <c r="A22" s="12" t="s">
        <v>182</v>
      </c>
      <c r="B22" s="9">
        <v>1.837</v>
      </c>
      <c r="C22" s="10" t="s">
        <v>152</v>
      </c>
      <c r="D22" s="9">
        <v>221.19900000000001</v>
      </c>
      <c r="E22" s="10" t="s">
        <v>152</v>
      </c>
      <c r="F22" s="9">
        <v>11.055349</v>
      </c>
      <c r="G22" s="10" t="s">
        <v>152</v>
      </c>
      <c r="H22" s="9">
        <v>97.787999999999997</v>
      </c>
      <c r="I22" s="10" t="s">
        <v>152</v>
      </c>
      <c r="J22" s="9">
        <v>20.088999999999999</v>
      </c>
      <c r="K22" s="10" t="s">
        <v>152</v>
      </c>
      <c r="L22" s="9">
        <v>20.780999999999999</v>
      </c>
      <c r="M22" s="10" t="s">
        <v>152</v>
      </c>
      <c r="N22" s="9">
        <v>205.44</v>
      </c>
      <c r="O22" s="10" t="s">
        <v>152</v>
      </c>
      <c r="P22" s="9">
        <v>110.28400000000001</v>
      </c>
      <c r="Q22" s="10" t="s">
        <v>152</v>
      </c>
      <c r="R22" s="9">
        <v>688.47334899999998</v>
      </c>
      <c r="S22" s="10" t="s">
        <v>152</v>
      </c>
    </row>
    <row r="23" spans="1:19" x14ac:dyDescent="0.2">
      <c r="A23" s="12" t="s">
        <v>184</v>
      </c>
      <c r="B23" s="9">
        <v>2.2999999999999998</v>
      </c>
      <c r="C23" s="10" t="s">
        <v>152</v>
      </c>
      <c r="D23" s="9">
        <v>237.221</v>
      </c>
      <c r="E23" s="10" t="s">
        <v>152</v>
      </c>
      <c r="F23" s="9">
        <v>22.245000000000001</v>
      </c>
      <c r="G23" s="10" t="s">
        <v>152</v>
      </c>
      <c r="H23" s="9">
        <v>100.08938424999999</v>
      </c>
      <c r="I23" s="10" t="s">
        <v>152</v>
      </c>
      <c r="J23" s="9">
        <v>18.55</v>
      </c>
      <c r="K23" s="10" t="s">
        <v>152</v>
      </c>
      <c r="L23" s="9">
        <v>20.039000000000001</v>
      </c>
      <c r="M23" s="10" t="s">
        <v>152</v>
      </c>
      <c r="N23" s="9">
        <v>218.64</v>
      </c>
      <c r="O23" s="10" t="s">
        <v>152</v>
      </c>
      <c r="P23" s="9">
        <v>64.863</v>
      </c>
      <c r="Q23" s="10" t="s">
        <v>152</v>
      </c>
      <c r="R23" s="9">
        <v>683.94738425000003</v>
      </c>
      <c r="S23" s="10" t="s">
        <v>152</v>
      </c>
    </row>
    <row r="24" spans="1:19" x14ac:dyDescent="0.2">
      <c r="A24" s="12" t="s">
        <v>185</v>
      </c>
      <c r="B24" s="9">
        <v>2.758</v>
      </c>
      <c r="C24" s="10" t="s">
        <v>152</v>
      </c>
      <c r="D24" s="9">
        <v>256.596</v>
      </c>
      <c r="E24" s="10" t="s">
        <v>152</v>
      </c>
      <c r="F24" s="9">
        <v>21.024678000000002</v>
      </c>
      <c r="G24" s="10" t="s">
        <v>152</v>
      </c>
      <c r="H24" s="9">
        <v>104.04860947</v>
      </c>
      <c r="I24" s="10" t="s">
        <v>152</v>
      </c>
      <c r="J24" s="9">
        <v>17.279</v>
      </c>
      <c r="K24" s="10" t="s">
        <v>152</v>
      </c>
      <c r="L24" s="9">
        <v>18.745999999999999</v>
      </c>
      <c r="M24" s="10" t="s">
        <v>210</v>
      </c>
      <c r="N24" s="9">
        <v>207.6832250711</v>
      </c>
      <c r="O24" s="10" t="s">
        <v>152</v>
      </c>
      <c r="P24" s="9">
        <v>61.872</v>
      </c>
      <c r="Q24" s="10" t="s">
        <v>175</v>
      </c>
      <c r="R24" s="9">
        <v>690.00751254110003</v>
      </c>
      <c r="S24" s="10" t="s">
        <v>152</v>
      </c>
    </row>
    <row r="25" spans="1:19" x14ac:dyDescent="0.2">
      <c r="A25" s="12" t="s">
        <v>187</v>
      </c>
      <c r="B25" s="9">
        <v>2.6669999999999998</v>
      </c>
      <c r="C25" s="10" t="s">
        <v>152</v>
      </c>
      <c r="D25" s="9">
        <v>254.137</v>
      </c>
      <c r="E25" s="10" t="s">
        <v>152</v>
      </c>
      <c r="F25" s="9">
        <v>19.97</v>
      </c>
      <c r="G25" s="10" t="s">
        <v>186</v>
      </c>
      <c r="H25" s="9">
        <v>98.715999999999994</v>
      </c>
      <c r="I25" s="10" t="s">
        <v>152</v>
      </c>
      <c r="J25" s="9">
        <v>16.719000000000001</v>
      </c>
      <c r="K25" s="10" t="s">
        <v>152</v>
      </c>
      <c r="L25" s="9">
        <v>18.013780000000001</v>
      </c>
      <c r="M25" s="10" t="s">
        <v>152</v>
      </c>
      <c r="N25" s="9">
        <v>216.86914792885099</v>
      </c>
      <c r="O25" s="10" t="s">
        <v>152</v>
      </c>
      <c r="P25" s="9">
        <v>60.963000000000001</v>
      </c>
      <c r="Q25" s="10" t="s">
        <v>152</v>
      </c>
      <c r="R25" s="9">
        <v>688.05492792885104</v>
      </c>
      <c r="S25" s="10" t="s">
        <v>152</v>
      </c>
    </row>
    <row r="26" spans="1:19" x14ac:dyDescent="0.2">
      <c r="A26" s="12" t="s">
        <v>188</v>
      </c>
      <c r="B26" s="9">
        <v>2.8660000000000001</v>
      </c>
      <c r="C26" s="10" t="s">
        <v>152</v>
      </c>
      <c r="D26" s="9">
        <v>243.54900000000001</v>
      </c>
      <c r="E26" s="10" t="s">
        <v>152</v>
      </c>
      <c r="F26" s="9">
        <v>19.341000000000001</v>
      </c>
      <c r="G26" s="10" t="s">
        <v>186</v>
      </c>
      <c r="H26" s="9">
        <v>110.319</v>
      </c>
      <c r="I26" s="10" t="s">
        <v>152</v>
      </c>
      <c r="J26" s="9">
        <v>15.19</v>
      </c>
      <c r="K26" s="10" t="s">
        <v>152</v>
      </c>
      <c r="L26" s="9">
        <v>17.692655999999999</v>
      </c>
      <c r="M26" s="10" t="s">
        <v>152</v>
      </c>
      <c r="N26" s="9">
        <v>228.44395500172001</v>
      </c>
      <c r="O26" s="10" t="s">
        <v>152</v>
      </c>
      <c r="P26" s="9">
        <v>59.387999999999998</v>
      </c>
      <c r="Q26" s="10" t="s">
        <v>152</v>
      </c>
      <c r="R26" s="9">
        <v>696.78961100172</v>
      </c>
      <c r="S26" s="10" t="s">
        <v>152</v>
      </c>
    </row>
    <row r="27" spans="1:19" x14ac:dyDescent="0.2">
      <c r="A27" s="12" t="s">
        <v>189</v>
      </c>
      <c r="B27" s="9">
        <v>2.0110000000000001</v>
      </c>
      <c r="C27" s="10" t="s">
        <v>152</v>
      </c>
      <c r="D27" s="9">
        <v>168.84100000000001</v>
      </c>
      <c r="E27" s="10" t="s">
        <v>152</v>
      </c>
      <c r="F27" s="9">
        <v>7.7480000000000002</v>
      </c>
      <c r="G27" s="10" t="s">
        <v>194</v>
      </c>
      <c r="H27" s="9">
        <v>84.282151389999996</v>
      </c>
      <c r="I27" s="10" t="s">
        <v>152</v>
      </c>
      <c r="J27" s="9">
        <v>11.65</v>
      </c>
      <c r="K27" s="10" t="s">
        <v>152</v>
      </c>
      <c r="L27" s="9">
        <v>14.266911</v>
      </c>
      <c r="M27" s="10" t="s">
        <v>152</v>
      </c>
      <c r="N27" s="9">
        <v>149.35275718208399</v>
      </c>
      <c r="O27" s="10" t="s">
        <v>152</v>
      </c>
      <c r="P27" s="9">
        <v>39.741999999999997</v>
      </c>
      <c r="Q27" s="10" t="s">
        <v>152</v>
      </c>
      <c r="R27" s="9">
        <v>477.893819572084</v>
      </c>
      <c r="S27" s="10" t="s">
        <v>152</v>
      </c>
    </row>
    <row r="28" spans="1:19" x14ac:dyDescent="0.2">
      <c r="A28" s="12" t="s">
        <v>190</v>
      </c>
      <c r="B28" s="9">
        <v>3.04</v>
      </c>
      <c r="C28" s="10" t="s">
        <v>152</v>
      </c>
      <c r="D28" s="9">
        <v>133.17099999999999</v>
      </c>
      <c r="E28" s="10" t="s">
        <v>152</v>
      </c>
      <c r="F28" s="9">
        <v>10.545</v>
      </c>
      <c r="G28" s="10" t="s">
        <v>152</v>
      </c>
      <c r="H28" s="9">
        <v>115.64174464</v>
      </c>
      <c r="I28" s="10" t="s">
        <v>152</v>
      </c>
      <c r="J28" s="9">
        <v>15.72</v>
      </c>
      <c r="K28" s="10" t="s">
        <v>152</v>
      </c>
      <c r="L28" s="9">
        <v>18.49058011</v>
      </c>
      <c r="M28" s="10" t="s">
        <v>152</v>
      </c>
      <c r="N28" s="9">
        <v>72.228531349782997</v>
      </c>
      <c r="O28" s="10" t="s">
        <v>152</v>
      </c>
      <c r="P28" s="9">
        <v>54.673000000000002</v>
      </c>
      <c r="Q28" s="10" t="s">
        <v>152</v>
      </c>
      <c r="R28" s="9">
        <v>423.50985609978301</v>
      </c>
      <c r="S28" s="10" t="s">
        <v>152</v>
      </c>
    </row>
    <row r="29" spans="1:19" x14ac:dyDescent="0.2">
      <c r="A29" s="12" t="s">
        <v>191</v>
      </c>
      <c r="B29" s="9">
        <v>3.1259999999999999</v>
      </c>
      <c r="C29" s="10" t="s">
        <v>152</v>
      </c>
      <c r="D29" s="9">
        <v>129.637</v>
      </c>
      <c r="E29" s="10" t="s">
        <v>224</v>
      </c>
      <c r="F29" s="9">
        <v>10.27</v>
      </c>
      <c r="G29" s="10" t="s">
        <v>152</v>
      </c>
      <c r="H29" s="9">
        <v>113.48083696</v>
      </c>
      <c r="I29" s="10" t="s">
        <v>152</v>
      </c>
      <c r="J29" s="9">
        <v>17.267615549999999</v>
      </c>
      <c r="K29" s="10" t="s">
        <v>152</v>
      </c>
      <c r="L29" s="9">
        <v>18.315425300000001</v>
      </c>
      <c r="M29" s="10" t="s">
        <v>152</v>
      </c>
      <c r="N29" s="9">
        <v>114.378499999094</v>
      </c>
      <c r="O29" s="10" t="s">
        <v>152</v>
      </c>
      <c r="P29" s="9">
        <v>49.225000000000001</v>
      </c>
      <c r="Q29" s="10" t="s">
        <v>152</v>
      </c>
      <c r="R29" s="9">
        <v>455.70037780909399</v>
      </c>
      <c r="S29" s="10" t="s">
        <v>152</v>
      </c>
    </row>
    <row r="30" spans="1:19" x14ac:dyDescent="0.2">
      <c r="A30" s="12" t="s">
        <v>192</v>
      </c>
      <c r="B30" s="9">
        <v>4.1520000000000001</v>
      </c>
      <c r="C30" s="10" t="s">
        <v>152</v>
      </c>
      <c r="D30" s="9">
        <v>177.91900000000001</v>
      </c>
      <c r="E30" s="10" t="s">
        <v>225</v>
      </c>
      <c r="F30" s="9">
        <v>11.866</v>
      </c>
      <c r="G30" s="10" t="s">
        <v>152</v>
      </c>
      <c r="H30" s="9">
        <v>125.90785714</v>
      </c>
      <c r="I30" s="10" t="s">
        <v>152</v>
      </c>
      <c r="J30" s="9">
        <v>23.11463711</v>
      </c>
      <c r="K30" s="10" t="s">
        <v>152</v>
      </c>
      <c r="L30" s="9">
        <v>19.691669990000001</v>
      </c>
      <c r="M30" s="10" t="s">
        <v>152</v>
      </c>
      <c r="N30" s="9">
        <v>167.82772498223</v>
      </c>
      <c r="O30" s="10" t="s">
        <v>152</v>
      </c>
      <c r="P30" s="9">
        <v>56.2</v>
      </c>
      <c r="Q30" s="10" t="s">
        <v>152</v>
      </c>
      <c r="R30" s="9">
        <v>586.67888922223005</v>
      </c>
      <c r="S30" s="10" t="s">
        <v>152</v>
      </c>
    </row>
    <row r="31" spans="1:19" x14ac:dyDescent="0.2">
      <c r="A31" s="12" t="s">
        <v>193</v>
      </c>
      <c r="B31" s="9">
        <v>4.3330000000000002</v>
      </c>
      <c r="C31" s="10" t="s">
        <v>152</v>
      </c>
      <c r="D31" s="9">
        <v>173.16800000000001</v>
      </c>
      <c r="E31" s="10" t="s">
        <v>226</v>
      </c>
      <c r="F31" s="9">
        <v>12.233628</v>
      </c>
      <c r="G31" s="10" t="s">
        <v>152</v>
      </c>
      <c r="H31" s="9">
        <v>112.87818475</v>
      </c>
      <c r="I31" s="10" t="s">
        <v>152</v>
      </c>
      <c r="J31" s="9">
        <v>24.4145526</v>
      </c>
      <c r="K31" s="10" t="s">
        <v>152</v>
      </c>
      <c r="L31" s="9">
        <v>8.3063939999999992</v>
      </c>
      <c r="M31" s="10" t="s">
        <v>227</v>
      </c>
      <c r="N31" s="9">
        <v>180.72206636670001</v>
      </c>
      <c r="O31" s="10" t="s">
        <v>152</v>
      </c>
      <c r="P31" s="9">
        <v>59.393999999999998</v>
      </c>
      <c r="Q31" s="10" t="s">
        <v>152</v>
      </c>
      <c r="R31" s="9">
        <v>575.44982571670005</v>
      </c>
      <c r="S31" s="10" t="s">
        <v>152</v>
      </c>
    </row>
    <row r="32" spans="1:19" x14ac:dyDescent="0.2">
      <c r="A32" s="15" t="s">
        <v>195</v>
      </c>
      <c r="B32" s="13">
        <v>4.5</v>
      </c>
      <c r="C32" s="14" t="s">
        <v>152</v>
      </c>
      <c r="D32" s="13">
        <v>150.119</v>
      </c>
      <c r="E32" s="14" t="s">
        <v>152</v>
      </c>
      <c r="F32" s="13">
        <v>13.007989999999999</v>
      </c>
      <c r="G32" s="14" t="s">
        <v>152</v>
      </c>
      <c r="H32" s="13">
        <v>109.40950959</v>
      </c>
      <c r="I32" s="14" t="s">
        <v>152</v>
      </c>
      <c r="J32" s="13">
        <v>24.987215989999999</v>
      </c>
      <c r="K32" s="14" t="s">
        <v>228</v>
      </c>
      <c r="L32" s="13">
        <v>8.8908629999999995</v>
      </c>
      <c r="M32" s="14" t="s">
        <v>152</v>
      </c>
      <c r="N32" s="13">
        <v>176.3124641</v>
      </c>
      <c r="O32" s="14" t="s">
        <v>152</v>
      </c>
      <c r="P32" s="13">
        <v>62.997</v>
      </c>
      <c r="Q32" s="14" t="s">
        <v>152</v>
      </c>
      <c r="R32" s="13">
        <v>550.22404268000003</v>
      </c>
      <c r="S32" s="14" t="s">
        <v>152</v>
      </c>
    </row>
    <row r="34" spans="1:2" x14ac:dyDescent="0.2">
      <c r="A34" s="16" t="s">
        <v>196</v>
      </c>
      <c r="B34" s="16" t="s">
        <v>229</v>
      </c>
    </row>
    <row r="36" spans="1:2" x14ac:dyDescent="0.2">
      <c r="B36" s="16" t="s">
        <v>230</v>
      </c>
    </row>
    <row r="37" spans="1:2" x14ac:dyDescent="0.2">
      <c r="B37" s="16" t="s">
        <v>231</v>
      </c>
    </row>
    <row r="38" spans="1:2" x14ac:dyDescent="0.2">
      <c r="B38" s="16" t="s">
        <v>232</v>
      </c>
    </row>
    <row r="39" spans="1:2" x14ac:dyDescent="0.2">
      <c r="B39" s="16" t="s">
        <v>233</v>
      </c>
    </row>
    <row r="40" spans="1:2" x14ac:dyDescent="0.2">
      <c r="B40" s="16" t="s">
        <v>234</v>
      </c>
    </row>
    <row r="41" spans="1:2" x14ac:dyDescent="0.2">
      <c r="B41" s="16" t="s">
        <v>235</v>
      </c>
    </row>
    <row r="42" spans="1:2" x14ac:dyDescent="0.2">
      <c r="B42" s="16" t="s">
        <v>236</v>
      </c>
    </row>
    <row r="43" spans="1:2" x14ac:dyDescent="0.2">
      <c r="B43" s="16" t="s">
        <v>237</v>
      </c>
    </row>
    <row r="44" spans="1:2" x14ac:dyDescent="0.2">
      <c r="B44" s="16" t="s">
        <v>238</v>
      </c>
    </row>
    <row r="45" spans="1:2" x14ac:dyDescent="0.2">
      <c r="B45" s="16" t="s">
        <v>239</v>
      </c>
    </row>
    <row r="46" spans="1:2" x14ac:dyDescent="0.2">
      <c r="B46" s="16" t="s">
        <v>240</v>
      </c>
    </row>
    <row r="50" spans="1:1" x14ac:dyDescent="0.2">
      <c r="A50" s="17" t="str">
        <f>HYPERLINK("#'CASINO 10'!A2", "&lt;&lt;&lt; Previous table")</f>
        <v>&lt;&lt;&lt; Previous table</v>
      </c>
    </row>
    <row r="51" spans="1:1" x14ac:dyDescent="0.2">
      <c r="A51" s="17" t="str">
        <f>HYPERLINK("#'CASINO 12'!A2",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HYPERLINK("#'INDEX'!B133", "Link to index")</f>
        <v>Link to index</v>
      </c>
    </row>
    <row r="2" spans="1:19" ht="15.75" customHeight="1" x14ac:dyDescent="0.2">
      <c r="A2" s="27" t="s">
        <v>532</v>
      </c>
      <c r="B2" s="28"/>
      <c r="C2" s="28"/>
      <c r="D2" s="28"/>
      <c r="E2" s="28"/>
      <c r="F2" s="28"/>
      <c r="G2" s="28"/>
      <c r="H2" s="28"/>
      <c r="I2" s="28"/>
      <c r="J2" s="28"/>
      <c r="K2" s="28"/>
      <c r="L2" s="28"/>
      <c r="M2" s="28"/>
      <c r="N2" s="28"/>
      <c r="O2" s="28"/>
      <c r="P2" s="28"/>
      <c r="Q2" s="28"/>
      <c r="R2" s="28"/>
      <c r="S2" s="28"/>
    </row>
    <row r="3" spans="1:19" ht="15.75" customHeight="1" x14ac:dyDescent="0.2">
      <c r="A3" s="27" t="s">
        <v>144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1800.62951741336</v>
      </c>
      <c r="C7" s="10" t="s">
        <v>152</v>
      </c>
      <c r="D7" s="18">
        <v>2312.6737441812502</v>
      </c>
      <c r="E7" s="10" t="s">
        <v>152</v>
      </c>
      <c r="F7" s="18">
        <v>2177.6069164335299</v>
      </c>
      <c r="G7" s="10" t="s">
        <v>152</v>
      </c>
      <c r="H7" s="18">
        <v>1580.66276638265</v>
      </c>
      <c r="I7" s="10" t="s">
        <v>169</v>
      </c>
      <c r="J7" s="18">
        <v>1361.5141272885101</v>
      </c>
      <c r="K7" s="10" t="s">
        <v>169</v>
      </c>
      <c r="L7" s="18">
        <v>1205.8780582106999</v>
      </c>
      <c r="M7" s="10" t="s">
        <v>152</v>
      </c>
      <c r="N7" s="18">
        <v>2158.1813190063699</v>
      </c>
      <c r="O7" s="10" t="s">
        <v>169</v>
      </c>
      <c r="P7" s="18">
        <v>959.19348146479695</v>
      </c>
      <c r="Q7" s="10" t="s">
        <v>152</v>
      </c>
      <c r="R7" s="18">
        <v>1895.3020789296099</v>
      </c>
      <c r="S7" s="10" t="s">
        <v>169</v>
      </c>
    </row>
    <row r="8" spans="1:19" x14ac:dyDescent="0.2">
      <c r="A8" s="12" t="s">
        <v>164</v>
      </c>
      <c r="B8" s="18">
        <v>1804.6044169516499</v>
      </c>
      <c r="C8" s="10" t="s">
        <v>152</v>
      </c>
      <c r="D8" s="18">
        <v>2293.6922317175299</v>
      </c>
      <c r="E8" s="10" t="s">
        <v>169</v>
      </c>
      <c r="F8" s="18">
        <v>2334.02457861418</v>
      </c>
      <c r="G8" s="10" t="s">
        <v>152</v>
      </c>
      <c r="H8" s="18">
        <v>1571.1182256498</v>
      </c>
      <c r="I8" s="10" t="s">
        <v>169</v>
      </c>
      <c r="J8" s="18">
        <v>1392.2891457959299</v>
      </c>
      <c r="K8" s="10" t="s">
        <v>169</v>
      </c>
      <c r="L8" s="18">
        <v>1252.4515971452499</v>
      </c>
      <c r="M8" s="10" t="s">
        <v>152</v>
      </c>
      <c r="N8" s="18">
        <v>2212.6786205530402</v>
      </c>
      <c r="O8" s="10" t="s">
        <v>169</v>
      </c>
      <c r="P8" s="18">
        <v>891.16428668775495</v>
      </c>
      <c r="Q8" s="10" t="s">
        <v>152</v>
      </c>
      <c r="R8" s="18">
        <v>1899.1666124598601</v>
      </c>
      <c r="S8" s="10" t="s">
        <v>169</v>
      </c>
    </row>
    <row r="9" spans="1:19" x14ac:dyDescent="0.2">
      <c r="A9" s="12" t="s">
        <v>165</v>
      </c>
      <c r="B9" s="18">
        <v>1759.85565454837</v>
      </c>
      <c r="C9" s="10" t="s">
        <v>152</v>
      </c>
      <c r="D9" s="18">
        <v>2260.0566928338199</v>
      </c>
      <c r="E9" s="10" t="s">
        <v>169</v>
      </c>
      <c r="F9" s="18">
        <v>2848.2094884787698</v>
      </c>
      <c r="G9" s="10" t="s">
        <v>169</v>
      </c>
      <c r="H9" s="18">
        <v>1586.3830697818801</v>
      </c>
      <c r="I9" s="10" t="s">
        <v>169</v>
      </c>
      <c r="J9" s="18">
        <v>1443.5616805381901</v>
      </c>
      <c r="K9" s="10" t="s">
        <v>169</v>
      </c>
      <c r="L9" s="18">
        <v>1359.66526863596</v>
      </c>
      <c r="M9" s="10" t="s">
        <v>152</v>
      </c>
      <c r="N9" s="18">
        <v>2219.2854531877301</v>
      </c>
      <c r="O9" s="10" t="s">
        <v>169</v>
      </c>
      <c r="P9" s="18">
        <v>871.81347333733402</v>
      </c>
      <c r="Q9" s="10" t="s">
        <v>152</v>
      </c>
      <c r="R9" s="18">
        <v>1900.65550011392</v>
      </c>
      <c r="S9" s="10" t="s">
        <v>169</v>
      </c>
    </row>
    <row r="10" spans="1:19" x14ac:dyDescent="0.2">
      <c r="A10" s="12" t="s">
        <v>166</v>
      </c>
      <c r="B10" s="18">
        <v>1764.29802913055</v>
      </c>
      <c r="C10" s="10" t="s">
        <v>169</v>
      </c>
      <c r="D10" s="18">
        <v>2267.3730818664899</v>
      </c>
      <c r="E10" s="10" t="s">
        <v>429</v>
      </c>
      <c r="F10" s="18">
        <v>3181.6093344947999</v>
      </c>
      <c r="G10" s="10" t="s">
        <v>169</v>
      </c>
      <c r="H10" s="18">
        <v>1611.0697080032701</v>
      </c>
      <c r="I10" s="10" t="s">
        <v>169</v>
      </c>
      <c r="J10" s="18">
        <v>1512.57403997658</v>
      </c>
      <c r="K10" s="10" t="s">
        <v>169</v>
      </c>
      <c r="L10" s="18">
        <v>1359.46123384777</v>
      </c>
      <c r="M10" s="10" t="s">
        <v>152</v>
      </c>
      <c r="N10" s="18">
        <v>2060.5069919365401</v>
      </c>
      <c r="O10" s="10" t="s">
        <v>169</v>
      </c>
      <c r="P10" s="18">
        <v>827.72697661231905</v>
      </c>
      <c r="Q10" s="10" t="s">
        <v>152</v>
      </c>
      <c r="R10" s="18">
        <v>1871.18439004787</v>
      </c>
      <c r="S10" s="10" t="s">
        <v>429</v>
      </c>
    </row>
    <row r="11" spans="1:19" x14ac:dyDescent="0.2">
      <c r="A11" s="12" t="s">
        <v>170</v>
      </c>
      <c r="B11" s="18">
        <v>1783.9419045493</v>
      </c>
      <c r="C11" s="10" t="s">
        <v>169</v>
      </c>
      <c r="D11" s="18">
        <v>2301.4976375341598</v>
      </c>
      <c r="E11" s="10" t="s">
        <v>330</v>
      </c>
      <c r="F11" s="18">
        <v>3304.5811072562301</v>
      </c>
      <c r="G11" s="10" t="s">
        <v>169</v>
      </c>
      <c r="H11" s="18">
        <v>1725.8730693515199</v>
      </c>
      <c r="I11" s="10" t="s">
        <v>169</v>
      </c>
      <c r="J11" s="18">
        <v>1570.6717331499799</v>
      </c>
      <c r="K11" s="10" t="s">
        <v>169</v>
      </c>
      <c r="L11" s="18">
        <v>1379.0318342343401</v>
      </c>
      <c r="M11" s="10" t="s">
        <v>152</v>
      </c>
      <c r="N11" s="18">
        <v>1991.23992775585</v>
      </c>
      <c r="O11" s="10" t="s">
        <v>169</v>
      </c>
      <c r="P11" s="18">
        <v>864.353197084508</v>
      </c>
      <c r="Q11" s="10" t="s">
        <v>152</v>
      </c>
      <c r="R11" s="18">
        <v>1895.40400840091</v>
      </c>
      <c r="S11" s="10" t="s">
        <v>429</v>
      </c>
    </row>
    <row r="12" spans="1:19" x14ac:dyDescent="0.2">
      <c r="A12" s="12" t="s">
        <v>171</v>
      </c>
      <c r="B12" s="18">
        <v>1682.81541587847</v>
      </c>
      <c r="C12" s="10" t="s">
        <v>169</v>
      </c>
      <c r="D12" s="18">
        <v>2336.07479927946</v>
      </c>
      <c r="E12" s="10" t="s">
        <v>330</v>
      </c>
      <c r="F12" s="18">
        <v>3243.6776946400601</v>
      </c>
      <c r="G12" s="10" t="s">
        <v>169</v>
      </c>
      <c r="H12" s="18">
        <v>1747.5442395436501</v>
      </c>
      <c r="I12" s="10" t="s">
        <v>169</v>
      </c>
      <c r="J12" s="18">
        <v>1570.2193688990401</v>
      </c>
      <c r="K12" s="10" t="s">
        <v>169</v>
      </c>
      <c r="L12" s="18">
        <v>1393.33880000163</v>
      </c>
      <c r="M12" s="10" t="s">
        <v>152</v>
      </c>
      <c r="N12" s="18">
        <v>1953.0367764191201</v>
      </c>
      <c r="O12" s="10" t="s">
        <v>169</v>
      </c>
      <c r="P12" s="18">
        <v>894.04270157038798</v>
      </c>
      <c r="Q12" s="10" t="s">
        <v>152</v>
      </c>
      <c r="R12" s="18">
        <v>1901.0211127646601</v>
      </c>
      <c r="S12" s="10" t="s">
        <v>429</v>
      </c>
    </row>
    <row r="13" spans="1:19" x14ac:dyDescent="0.2">
      <c r="A13" s="12" t="s">
        <v>172</v>
      </c>
      <c r="B13" s="18">
        <v>1664.5664017684201</v>
      </c>
      <c r="C13" s="10" t="s">
        <v>169</v>
      </c>
      <c r="D13" s="18">
        <v>2308.90780356388</v>
      </c>
      <c r="E13" s="10" t="s">
        <v>330</v>
      </c>
      <c r="F13" s="18">
        <v>3612.6168122080298</v>
      </c>
      <c r="G13" s="10" t="s">
        <v>169</v>
      </c>
      <c r="H13" s="18">
        <v>1737.40058167551</v>
      </c>
      <c r="I13" s="10" t="s">
        <v>169</v>
      </c>
      <c r="J13" s="18">
        <v>1521.31863383431</v>
      </c>
      <c r="K13" s="10" t="s">
        <v>169</v>
      </c>
      <c r="L13" s="18">
        <v>1399.8097934422899</v>
      </c>
      <c r="M13" s="10" t="s">
        <v>152</v>
      </c>
      <c r="N13" s="18">
        <v>1951.4574976693</v>
      </c>
      <c r="O13" s="10" t="s">
        <v>169</v>
      </c>
      <c r="P13" s="18">
        <v>920.487886223396</v>
      </c>
      <c r="Q13" s="10" t="s">
        <v>152</v>
      </c>
      <c r="R13" s="18">
        <v>1890.4111837498101</v>
      </c>
      <c r="S13" s="10" t="s">
        <v>429</v>
      </c>
    </row>
    <row r="14" spans="1:19" x14ac:dyDescent="0.2">
      <c r="A14" s="12" t="s">
        <v>173</v>
      </c>
      <c r="B14" s="18">
        <v>1544.8149821371701</v>
      </c>
      <c r="C14" s="10" t="s">
        <v>169</v>
      </c>
      <c r="D14" s="18">
        <v>2292.9014191931001</v>
      </c>
      <c r="E14" s="10" t="s">
        <v>330</v>
      </c>
      <c r="F14" s="18">
        <v>4201.3342780024605</v>
      </c>
      <c r="G14" s="10" t="s">
        <v>169</v>
      </c>
      <c r="H14" s="18">
        <v>1588.47411696876</v>
      </c>
      <c r="I14" s="10" t="s">
        <v>169</v>
      </c>
      <c r="J14" s="18">
        <v>1532.4147751573801</v>
      </c>
      <c r="K14" s="10" t="s">
        <v>169</v>
      </c>
      <c r="L14" s="18">
        <v>1417.6269382975099</v>
      </c>
      <c r="M14" s="10" t="s">
        <v>152</v>
      </c>
      <c r="N14" s="18">
        <v>1930.4570851195001</v>
      </c>
      <c r="O14" s="10" t="s">
        <v>169</v>
      </c>
      <c r="P14" s="18">
        <v>1030.31740233911</v>
      </c>
      <c r="Q14" s="10" t="s">
        <v>152</v>
      </c>
      <c r="R14" s="18">
        <v>1865.51536150321</v>
      </c>
      <c r="S14" s="10" t="s">
        <v>429</v>
      </c>
    </row>
    <row r="15" spans="1:19" x14ac:dyDescent="0.2">
      <c r="A15" s="12" t="s">
        <v>174</v>
      </c>
      <c r="B15" s="18">
        <v>1424.5770794729101</v>
      </c>
      <c r="C15" s="10" t="s">
        <v>169</v>
      </c>
      <c r="D15" s="18">
        <v>2023.18045160268</v>
      </c>
      <c r="E15" s="10" t="s">
        <v>152</v>
      </c>
      <c r="F15" s="18">
        <v>4464.1317837071401</v>
      </c>
      <c r="G15" s="10" t="s">
        <v>169</v>
      </c>
      <c r="H15" s="18">
        <v>1586.2062406202399</v>
      </c>
      <c r="I15" s="10" t="s">
        <v>169</v>
      </c>
      <c r="J15" s="18">
        <v>1398.4121416419</v>
      </c>
      <c r="K15" s="10" t="s">
        <v>169</v>
      </c>
      <c r="L15" s="18">
        <v>1477.6360794607999</v>
      </c>
      <c r="M15" s="10" t="s">
        <v>152</v>
      </c>
      <c r="N15" s="18">
        <v>1877.4782003314699</v>
      </c>
      <c r="O15" s="10" t="s">
        <v>169</v>
      </c>
      <c r="P15" s="18">
        <v>1027.3652487525301</v>
      </c>
      <c r="Q15" s="10" t="s">
        <v>152</v>
      </c>
      <c r="R15" s="18">
        <v>1753.63314040051</v>
      </c>
      <c r="S15" s="10" t="s">
        <v>169</v>
      </c>
    </row>
    <row r="16" spans="1:19" x14ac:dyDescent="0.2">
      <c r="A16" s="12" t="s">
        <v>176</v>
      </c>
      <c r="B16" s="18">
        <v>1352.6881078138999</v>
      </c>
      <c r="C16" s="10" t="s">
        <v>169</v>
      </c>
      <c r="D16" s="18">
        <v>2012.9098407230899</v>
      </c>
      <c r="E16" s="10" t="s">
        <v>152</v>
      </c>
      <c r="F16" s="18">
        <v>4712.9584585619396</v>
      </c>
      <c r="G16" s="10" t="s">
        <v>169</v>
      </c>
      <c r="H16" s="18">
        <v>1566.4775654825301</v>
      </c>
      <c r="I16" s="10" t="s">
        <v>169</v>
      </c>
      <c r="J16" s="18">
        <v>1375.9789672679899</v>
      </c>
      <c r="K16" s="10" t="s">
        <v>169</v>
      </c>
      <c r="L16" s="18">
        <v>1561.8425660896601</v>
      </c>
      <c r="M16" s="10" t="s">
        <v>152</v>
      </c>
      <c r="N16" s="18">
        <v>1878.4815285754801</v>
      </c>
      <c r="O16" s="10" t="s">
        <v>169</v>
      </c>
      <c r="P16" s="18">
        <v>1046.9016194149499</v>
      </c>
      <c r="Q16" s="10" t="s">
        <v>152</v>
      </c>
      <c r="R16" s="18">
        <v>1749.4768403370399</v>
      </c>
      <c r="S16" s="10" t="s">
        <v>169</v>
      </c>
    </row>
    <row r="17" spans="1:19" x14ac:dyDescent="0.2">
      <c r="A17" s="12" t="s">
        <v>177</v>
      </c>
      <c r="B17" s="18">
        <v>1290.5289941581</v>
      </c>
      <c r="C17" s="10" t="s">
        <v>169</v>
      </c>
      <c r="D17" s="18">
        <v>1805.8619790678699</v>
      </c>
      <c r="E17" s="10" t="s">
        <v>169</v>
      </c>
      <c r="F17" s="18">
        <v>4860.2274695268798</v>
      </c>
      <c r="G17" s="10" t="s">
        <v>169</v>
      </c>
      <c r="H17" s="18">
        <v>1437.6952241188201</v>
      </c>
      <c r="I17" s="10" t="s">
        <v>169</v>
      </c>
      <c r="J17" s="18">
        <v>1333.94533669164</v>
      </c>
      <c r="K17" s="10" t="s">
        <v>169</v>
      </c>
      <c r="L17" s="18">
        <v>1458.5471828316599</v>
      </c>
      <c r="M17" s="10" t="s">
        <v>152</v>
      </c>
      <c r="N17" s="18">
        <v>1801.00385657382</v>
      </c>
      <c r="O17" s="10" t="s">
        <v>169</v>
      </c>
      <c r="P17" s="18">
        <v>970.22567327146805</v>
      </c>
      <c r="Q17" s="10" t="s">
        <v>152</v>
      </c>
      <c r="R17" s="18">
        <v>1623.7619810364499</v>
      </c>
      <c r="S17" s="10" t="s">
        <v>169</v>
      </c>
    </row>
    <row r="18" spans="1:19" x14ac:dyDescent="0.2">
      <c r="A18" s="12" t="s">
        <v>178</v>
      </c>
      <c r="B18" s="18">
        <v>1235.2612895356101</v>
      </c>
      <c r="C18" s="10" t="s">
        <v>169</v>
      </c>
      <c r="D18" s="18">
        <v>1926.64972197057</v>
      </c>
      <c r="E18" s="10" t="s">
        <v>152</v>
      </c>
      <c r="F18" s="18">
        <v>4867.8356854398298</v>
      </c>
      <c r="G18" s="10" t="s">
        <v>169</v>
      </c>
      <c r="H18" s="18">
        <v>1412.3184682108199</v>
      </c>
      <c r="I18" s="10" t="s">
        <v>169</v>
      </c>
      <c r="J18" s="18">
        <v>1282.75233059825</v>
      </c>
      <c r="K18" s="10" t="s">
        <v>169</v>
      </c>
      <c r="L18" s="18">
        <v>1431.7209213746601</v>
      </c>
      <c r="M18" s="10" t="s">
        <v>152</v>
      </c>
      <c r="N18" s="18">
        <v>1736.7324584629901</v>
      </c>
      <c r="O18" s="10" t="s">
        <v>169</v>
      </c>
      <c r="P18" s="18">
        <v>900.39224177276799</v>
      </c>
      <c r="Q18" s="10" t="s">
        <v>152</v>
      </c>
      <c r="R18" s="18">
        <v>1628.3479755783801</v>
      </c>
      <c r="S18" s="10" t="s">
        <v>169</v>
      </c>
    </row>
    <row r="19" spans="1:19" x14ac:dyDescent="0.2">
      <c r="A19" s="12" t="s">
        <v>179</v>
      </c>
      <c r="B19" s="18">
        <v>1191.11011523873</v>
      </c>
      <c r="C19" s="10" t="s">
        <v>169</v>
      </c>
      <c r="D19" s="18">
        <v>1949.50306067887</v>
      </c>
      <c r="E19" s="10" t="s">
        <v>152</v>
      </c>
      <c r="F19" s="18">
        <v>5671.8656146726898</v>
      </c>
      <c r="G19" s="10" t="s">
        <v>169</v>
      </c>
      <c r="H19" s="18">
        <v>1416.29992231451</v>
      </c>
      <c r="I19" s="10" t="s">
        <v>169</v>
      </c>
      <c r="J19" s="18">
        <v>1260.69558977207</v>
      </c>
      <c r="K19" s="10" t="s">
        <v>169</v>
      </c>
      <c r="L19" s="18">
        <v>1360.6626088820999</v>
      </c>
      <c r="M19" s="10" t="s">
        <v>152</v>
      </c>
      <c r="N19" s="18">
        <v>1755.53092981804</v>
      </c>
      <c r="O19" s="10" t="s">
        <v>169</v>
      </c>
      <c r="P19" s="18">
        <v>1001.5367697000499</v>
      </c>
      <c r="Q19" s="10" t="s">
        <v>152</v>
      </c>
      <c r="R19" s="18">
        <v>1654.49398182307</v>
      </c>
      <c r="S19" s="10" t="s">
        <v>169</v>
      </c>
    </row>
    <row r="20" spans="1:19" x14ac:dyDescent="0.2">
      <c r="A20" s="12" t="s">
        <v>180</v>
      </c>
      <c r="B20" s="18">
        <v>1127.05136776061</v>
      </c>
      <c r="C20" s="10" t="s">
        <v>169</v>
      </c>
      <c r="D20" s="18">
        <v>1940.8566237411001</v>
      </c>
      <c r="E20" s="10" t="s">
        <v>152</v>
      </c>
      <c r="F20" s="18">
        <v>6391.3771829283196</v>
      </c>
      <c r="G20" s="10" t="s">
        <v>169</v>
      </c>
      <c r="H20" s="18">
        <v>1389.0083580053999</v>
      </c>
      <c r="I20" s="10" t="s">
        <v>169</v>
      </c>
      <c r="J20" s="18">
        <v>1188.89849558531</v>
      </c>
      <c r="K20" s="10" t="s">
        <v>169</v>
      </c>
      <c r="L20" s="18">
        <v>1106.3891256491299</v>
      </c>
      <c r="M20" s="10" t="s">
        <v>152</v>
      </c>
      <c r="N20" s="18">
        <v>1644.87038663466</v>
      </c>
      <c r="O20" s="10" t="s">
        <v>169</v>
      </c>
      <c r="P20" s="18">
        <v>963.61554854140502</v>
      </c>
      <c r="Q20" s="10" t="s">
        <v>152</v>
      </c>
      <c r="R20" s="18">
        <v>1609.1165410621199</v>
      </c>
      <c r="S20" s="10" t="s">
        <v>169</v>
      </c>
    </row>
    <row r="21" spans="1:19" x14ac:dyDescent="0.2">
      <c r="A21" s="12" t="s">
        <v>181</v>
      </c>
      <c r="B21" s="18">
        <v>1039.46534893951</v>
      </c>
      <c r="C21" s="10" t="s">
        <v>169</v>
      </c>
      <c r="D21" s="18">
        <v>1916.21437176576</v>
      </c>
      <c r="E21" s="10" t="s">
        <v>152</v>
      </c>
      <c r="F21" s="18">
        <v>6986.0032910895197</v>
      </c>
      <c r="G21" s="10" t="s">
        <v>169</v>
      </c>
      <c r="H21" s="18">
        <v>1307.8357495598</v>
      </c>
      <c r="I21" s="10" t="s">
        <v>169</v>
      </c>
      <c r="J21" s="18">
        <v>1157.8610149098299</v>
      </c>
      <c r="K21" s="10" t="s">
        <v>169</v>
      </c>
      <c r="L21" s="18">
        <v>1058.54340464249</v>
      </c>
      <c r="M21" s="10" t="s">
        <v>152</v>
      </c>
      <c r="N21" s="18">
        <v>1570.4407391244199</v>
      </c>
      <c r="O21" s="10" t="s">
        <v>169</v>
      </c>
      <c r="P21" s="18">
        <v>1047.46592233468</v>
      </c>
      <c r="Q21" s="10" t="s">
        <v>152</v>
      </c>
      <c r="R21" s="18">
        <v>1576.6312778470001</v>
      </c>
      <c r="S21" s="10" t="s">
        <v>169</v>
      </c>
    </row>
    <row r="22" spans="1:19" x14ac:dyDescent="0.2">
      <c r="A22" s="12" t="s">
        <v>182</v>
      </c>
      <c r="B22" s="18">
        <v>988.90732791821904</v>
      </c>
      <c r="C22" s="10" t="s">
        <v>169</v>
      </c>
      <c r="D22" s="18">
        <v>2004.9115855197499</v>
      </c>
      <c r="E22" s="10" t="s">
        <v>152</v>
      </c>
      <c r="F22" s="18">
        <v>8549.1720315293605</v>
      </c>
      <c r="G22" s="10" t="s">
        <v>169</v>
      </c>
      <c r="H22" s="18">
        <v>1355.0247935069799</v>
      </c>
      <c r="I22" s="10" t="s">
        <v>169</v>
      </c>
      <c r="J22" s="18">
        <v>1123.9780038843601</v>
      </c>
      <c r="K22" s="10" t="s">
        <v>169</v>
      </c>
      <c r="L22" s="18">
        <v>1048.9895485126799</v>
      </c>
      <c r="M22" s="10" t="s">
        <v>152</v>
      </c>
      <c r="N22" s="18">
        <v>1623.59873883402</v>
      </c>
      <c r="O22" s="10" t="s">
        <v>169</v>
      </c>
      <c r="P22" s="18">
        <v>1062.78947967096</v>
      </c>
      <c r="Q22" s="10" t="s">
        <v>152</v>
      </c>
      <c r="R22" s="18">
        <v>1641.7588516104599</v>
      </c>
      <c r="S22" s="10" t="s">
        <v>169</v>
      </c>
    </row>
    <row r="23" spans="1:19" x14ac:dyDescent="0.2">
      <c r="A23" s="12" t="s">
        <v>184</v>
      </c>
      <c r="B23" s="18">
        <v>968.17767103770495</v>
      </c>
      <c r="C23" s="10" t="s">
        <v>169</v>
      </c>
      <c r="D23" s="18">
        <v>2058.28636544238</v>
      </c>
      <c r="E23" s="10" t="s">
        <v>169</v>
      </c>
      <c r="F23" s="18">
        <v>10289.281946852399</v>
      </c>
      <c r="G23" s="10" t="s">
        <v>169</v>
      </c>
      <c r="H23" s="18">
        <v>1358.02301165363</v>
      </c>
      <c r="I23" s="10" t="s">
        <v>169</v>
      </c>
      <c r="J23" s="18">
        <v>1123.3799202202399</v>
      </c>
      <c r="K23" s="10" t="s">
        <v>169</v>
      </c>
      <c r="L23" s="18">
        <v>1047.2658173039999</v>
      </c>
      <c r="M23" s="10" t="s">
        <v>152</v>
      </c>
      <c r="N23" s="18">
        <v>1576.13346454151</v>
      </c>
      <c r="O23" s="10" t="s">
        <v>169</v>
      </c>
      <c r="P23" s="18">
        <v>996.93438280570194</v>
      </c>
      <c r="Q23" s="10" t="s">
        <v>152</v>
      </c>
      <c r="R23" s="18">
        <v>1657.32279730096</v>
      </c>
      <c r="S23" s="10" t="s">
        <v>169</v>
      </c>
    </row>
    <row r="24" spans="1:19" x14ac:dyDescent="0.2">
      <c r="A24" s="12" t="s">
        <v>185</v>
      </c>
      <c r="B24" s="18">
        <v>974.86394248752094</v>
      </c>
      <c r="C24" s="10" t="s">
        <v>169</v>
      </c>
      <c r="D24" s="18">
        <v>2003.1893663174001</v>
      </c>
      <c r="E24" s="10" t="s">
        <v>169</v>
      </c>
      <c r="F24" s="18">
        <v>12858.577661203901</v>
      </c>
      <c r="G24" s="10" t="s">
        <v>169</v>
      </c>
      <c r="H24" s="18">
        <v>1312.0982052418001</v>
      </c>
      <c r="I24" s="10" t="s">
        <v>169</v>
      </c>
      <c r="J24" s="18">
        <v>1012.61270193771</v>
      </c>
      <c r="K24" s="10" t="s">
        <v>169</v>
      </c>
      <c r="L24" s="18">
        <v>960.69481789592805</v>
      </c>
      <c r="M24" s="10" t="s">
        <v>152</v>
      </c>
      <c r="N24" s="18">
        <v>1430.5158923157701</v>
      </c>
      <c r="O24" s="10" t="s">
        <v>169</v>
      </c>
      <c r="P24" s="18">
        <v>868.88513137522602</v>
      </c>
      <c r="Q24" s="10" t="s">
        <v>152</v>
      </c>
      <c r="R24" s="18">
        <v>1594.6394167958299</v>
      </c>
      <c r="S24" s="10" t="s">
        <v>169</v>
      </c>
    </row>
    <row r="25" spans="1:19" x14ac:dyDescent="0.2">
      <c r="A25" s="12" t="s">
        <v>187</v>
      </c>
      <c r="B25" s="18">
        <v>925.79522651014099</v>
      </c>
      <c r="C25" s="10" t="s">
        <v>169</v>
      </c>
      <c r="D25" s="18">
        <v>1995.2877489795101</v>
      </c>
      <c r="E25" s="10" t="s">
        <v>169</v>
      </c>
      <c r="F25" s="18">
        <v>15330.6628018356</v>
      </c>
      <c r="G25" s="10" t="s">
        <v>169</v>
      </c>
      <c r="H25" s="18">
        <v>1329.47703643195</v>
      </c>
      <c r="I25" s="10" t="s">
        <v>169</v>
      </c>
      <c r="J25" s="18">
        <v>1120.19239481256</v>
      </c>
      <c r="K25" s="10" t="s">
        <v>152</v>
      </c>
      <c r="L25" s="18">
        <v>905.66845901889496</v>
      </c>
      <c r="M25" s="10" t="s">
        <v>152</v>
      </c>
      <c r="N25" s="18">
        <v>1458.43223773196</v>
      </c>
      <c r="O25" s="10" t="s">
        <v>169</v>
      </c>
      <c r="P25" s="18">
        <v>815.17563011670404</v>
      </c>
      <c r="Q25" s="10" t="s">
        <v>152</v>
      </c>
      <c r="R25" s="18">
        <v>1625.01528488074</v>
      </c>
      <c r="S25" s="10" t="s">
        <v>169</v>
      </c>
    </row>
    <row r="26" spans="1:19" x14ac:dyDescent="0.2">
      <c r="A26" s="12" t="s">
        <v>188</v>
      </c>
      <c r="B26" s="18">
        <v>925.98771210687005</v>
      </c>
      <c r="C26" s="10" t="s">
        <v>169</v>
      </c>
      <c r="D26" s="18">
        <v>1961.18899307789</v>
      </c>
      <c r="E26" s="10" t="s">
        <v>169</v>
      </c>
      <c r="F26" s="18">
        <v>15937.3771512883</v>
      </c>
      <c r="G26" s="10" t="s">
        <v>169</v>
      </c>
      <c r="H26" s="18">
        <v>1359.6494550648599</v>
      </c>
      <c r="I26" s="10" t="s">
        <v>169</v>
      </c>
      <c r="J26" s="18">
        <v>1081.0760150067699</v>
      </c>
      <c r="K26" s="10" t="s">
        <v>152</v>
      </c>
      <c r="L26" s="18">
        <v>884.88379721126705</v>
      </c>
      <c r="M26" s="10" t="s">
        <v>152</v>
      </c>
      <c r="N26" s="18">
        <v>1409.6136644959499</v>
      </c>
      <c r="O26" s="10" t="s">
        <v>169</v>
      </c>
      <c r="P26" s="18">
        <v>795.60833468136696</v>
      </c>
      <c r="Q26" s="10" t="s">
        <v>152</v>
      </c>
      <c r="R26" s="18">
        <v>1605.20977511821</v>
      </c>
      <c r="S26" s="10" t="s">
        <v>169</v>
      </c>
    </row>
    <row r="27" spans="1:19" x14ac:dyDescent="0.2">
      <c r="A27" s="12" t="s">
        <v>189</v>
      </c>
      <c r="B27" s="18">
        <v>982.57981326468905</v>
      </c>
      <c r="C27" s="10" t="s">
        <v>152</v>
      </c>
      <c r="D27" s="18">
        <v>1840.31134598316</v>
      </c>
      <c r="E27" s="10" t="s">
        <v>152</v>
      </c>
      <c r="F27" s="18">
        <v>1744.3829358626001</v>
      </c>
      <c r="G27" s="10" t="s">
        <v>152</v>
      </c>
      <c r="H27" s="18">
        <v>1185.13810854231</v>
      </c>
      <c r="I27" s="10" t="s">
        <v>152</v>
      </c>
      <c r="J27" s="18">
        <v>894.90637323055296</v>
      </c>
      <c r="K27" s="10" t="s">
        <v>152</v>
      </c>
      <c r="L27" s="18">
        <v>707.75298681729703</v>
      </c>
      <c r="M27" s="10" t="s">
        <v>152</v>
      </c>
      <c r="N27" s="18">
        <v>1082.49200663755</v>
      </c>
      <c r="O27" s="10" t="s">
        <v>169</v>
      </c>
      <c r="P27" s="18">
        <v>806.80702299167797</v>
      </c>
      <c r="Q27" s="10" t="s">
        <v>152</v>
      </c>
      <c r="R27" s="18">
        <v>1297.43358269907</v>
      </c>
      <c r="S27" s="10" t="s">
        <v>169</v>
      </c>
    </row>
    <row r="28" spans="1:19" x14ac:dyDescent="0.2">
      <c r="A28" s="12" t="s">
        <v>190</v>
      </c>
      <c r="B28" s="18">
        <v>1238.22132332243</v>
      </c>
      <c r="C28" s="10" t="s">
        <v>152</v>
      </c>
      <c r="D28" s="18">
        <v>2053.5836684526298</v>
      </c>
      <c r="E28" s="10" t="s">
        <v>152</v>
      </c>
      <c r="F28" s="18">
        <v>2430.1742587913</v>
      </c>
      <c r="G28" s="10" t="s">
        <v>152</v>
      </c>
      <c r="H28" s="18">
        <v>1590.4647119258</v>
      </c>
      <c r="I28" s="10" t="s">
        <v>152</v>
      </c>
      <c r="J28" s="18">
        <v>1209.14026292426</v>
      </c>
      <c r="K28" s="10" t="s">
        <v>152</v>
      </c>
      <c r="L28" s="18">
        <v>1060.26499676508</v>
      </c>
      <c r="M28" s="10" t="s">
        <v>152</v>
      </c>
      <c r="N28" s="18">
        <v>794.50867916051698</v>
      </c>
      <c r="O28" s="10" t="s">
        <v>169</v>
      </c>
      <c r="P28" s="18">
        <v>995.05140483952698</v>
      </c>
      <c r="Q28" s="10" t="s">
        <v>152</v>
      </c>
      <c r="R28" s="18">
        <v>1431.2174699772199</v>
      </c>
      <c r="S28" s="10" t="s">
        <v>169</v>
      </c>
    </row>
    <row r="29" spans="1:19" x14ac:dyDescent="0.2">
      <c r="A29" s="12" t="s">
        <v>191</v>
      </c>
      <c r="B29" s="18">
        <v>1258.4975638486301</v>
      </c>
      <c r="C29" s="10" t="s">
        <v>152</v>
      </c>
      <c r="D29" s="18">
        <v>2046.67711478764</v>
      </c>
      <c r="E29" s="10" t="s">
        <v>152</v>
      </c>
      <c r="F29" s="18">
        <v>2147.7952206121099</v>
      </c>
      <c r="G29" s="10" t="s">
        <v>152</v>
      </c>
      <c r="H29" s="18">
        <v>1507.97213191014</v>
      </c>
      <c r="I29" s="10" t="s">
        <v>152</v>
      </c>
      <c r="J29" s="18">
        <v>1205.53266779093</v>
      </c>
      <c r="K29" s="10" t="s">
        <v>152</v>
      </c>
      <c r="L29" s="18">
        <v>987.10658805415198</v>
      </c>
      <c r="M29" s="10" t="s">
        <v>152</v>
      </c>
      <c r="N29" s="18">
        <v>1393.1323025309</v>
      </c>
      <c r="O29" s="10" t="s">
        <v>169</v>
      </c>
      <c r="P29" s="18">
        <v>969.86633697259504</v>
      </c>
      <c r="Q29" s="10" t="s">
        <v>320</v>
      </c>
      <c r="R29" s="18">
        <v>1559.13958489278</v>
      </c>
      <c r="S29" s="10" t="s">
        <v>424</v>
      </c>
    </row>
    <row r="30" spans="1:19" x14ac:dyDescent="0.2">
      <c r="A30" s="12" t="s">
        <v>192</v>
      </c>
      <c r="B30" s="18">
        <v>1255.5756087826201</v>
      </c>
      <c r="C30" s="10" t="s">
        <v>152</v>
      </c>
      <c r="D30" s="18">
        <v>2129.0370313485701</v>
      </c>
      <c r="E30" s="10" t="s">
        <v>152</v>
      </c>
      <c r="F30" s="18">
        <v>2235.16701081259</v>
      </c>
      <c r="G30" s="10" t="s">
        <v>152</v>
      </c>
      <c r="H30" s="18">
        <v>1570.1160686465701</v>
      </c>
      <c r="I30" s="10" t="s">
        <v>152</v>
      </c>
      <c r="J30" s="18">
        <v>1304.7063388187501</v>
      </c>
      <c r="K30" s="10" t="s">
        <v>152</v>
      </c>
      <c r="L30" s="18">
        <v>952.43449634876504</v>
      </c>
      <c r="M30" s="10" t="s">
        <v>152</v>
      </c>
      <c r="N30" s="18">
        <v>1498.92454705772</v>
      </c>
      <c r="O30" s="10" t="s">
        <v>169</v>
      </c>
      <c r="P30" s="18">
        <v>945.45568401549895</v>
      </c>
      <c r="Q30" s="10" t="s">
        <v>320</v>
      </c>
      <c r="R30" s="18">
        <v>1628.40726542571</v>
      </c>
      <c r="S30" s="10" t="s">
        <v>424</v>
      </c>
    </row>
    <row r="31" spans="1:19" x14ac:dyDescent="0.2">
      <c r="A31" s="12" t="s">
        <v>193</v>
      </c>
      <c r="B31" s="18">
        <v>1058.6632066207701</v>
      </c>
      <c r="C31" s="10" t="s">
        <v>152</v>
      </c>
      <c r="D31" s="18">
        <v>2044.9254125705399</v>
      </c>
      <c r="E31" s="10" t="s">
        <v>320</v>
      </c>
      <c r="F31" s="18">
        <v>1881.73637294479</v>
      </c>
      <c r="G31" s="10" t="s">
        <v>169</v>
      </c>
      <c r="H31" s="18">
        <v>1557.5464693413401</v>
      </c>
      <c r="I31" s="10" t="s">
        <v>152</v>
      </c>
      <c r="J31" s="18">
        <v>1225.8065595483699</v>
      </c>
      <c r="K31" s="10" t="s">
        <v>320</v>
      </c>
      <c r="L31" s="18">
        <v>909.98678771667005</v>
      </c>
      <c r="M31" s="10" t="s">
        <v>152</v>
      </c>
      <c r="N31" s="18">
        <v>1395.9533229911899</v>
      </c>
      <c r="O31" s="10" t="s">
        <v>169</v>
      </c>
      <c r="P31" s="18">
        <v>914.660393822027</v>
      </c>
      <c r="Q31" s="10" t="s">
        <v>320</v>
      </c>
      <c r="R31" s="18">
        <v>1555.60722541735</v>
      </c>
      <c r="S31" s="10" t="s">
        <v>424</v>
      </c>
    </row>
    <row r="32" spans="1:19" x14ac:dyDescent="0.2">
      <c r="A32" s="15" t="s">
        <v>195</v>
      </c>
      <c r="B32" s="19">
        <v>961.90864918922</v>
      </c>
      <c r="C32" s="14" t="s">
        <v>152</v>
      </c>
      <c r="D32" s="19">
        <v>2035.09084096061</v>
      </c>
      <c r="E32" s="14" t="s">
        <v>152</v>
      </c>
      <c r="F32" s="19">
        <v>1869.07098045212</v>
      </c>
      <c r="G32" s="14" t="s">
        <v>169</v>
      </c>
      <c r="H32" s="19">
        <v>1554.7078371202899</v>
      </c>
      <c r="I32" s="14" t="s">
        <v>152</v>
      </c>
      <c r="J32" s="19">
        <v>1215.7900597872799</v>
      </c>
      <c r="K32" s="14" t="s">
        <v>152</v>
      </c>
      <c r="L32" s="19">
        <v>895.230899585869</v>
      </c>
      <c r="M32" s="14" t="s">
        <v>152</v>
      </c>
      <c r="N32" s="19">
        <v>1331.64856294624</v>
      </c>
      <c r="O32" s="14" t="s">
        <v>169</v>
      </c>
      <c r="P32" s="19">
        <v>879.09170634835596</v>
      </c>
      <c r="Q32" s="14" t="s">
        <v>152</v>
      </c>
      <c r="R32" s="19">
        <v>1527.8840448777601</v>
      </c>
      <c r="S32" s="14" t="s">
        <v>169</v>
      </c>
    </row>
    <row r="34" spans="1:2" x14ac:dyDescent="0.2">
      <c r="A34" s="16" t="s">
        <v>196</v>
      </c>
      <c r="B34" s="16" t="s">
        <v>211</v>
      </c>
    </row>
    <row r="37" spans="1:2" x14ac:dyDescent="0.2">
      <c r="B37" s="16" t="s">
        <v>336</v>
      </c>
    </row>
    <row r="38" spans="1:2" x14ac:dyDescent="0.2">
      <c r="B38" s="16" t="s">
        <v>203</v>
      </c>
    </row>
    <row r="39" spans="1:2" x14ac:dyDescent="0.2">
      <c r="B39" s="16" t="s">
        <v>325</v>
      </c>
    </row>
    <row r="42" spans="1:2" x14ac:dyDescent="0.2">
      <c r="A42" s="17" t="str">
        <f>HYPERLINK("#'TOTAL 7'!A2", "&lt;&lt;&lt; Previous table")</f>
        <v>&lt;&lt;&lt; Previous table</v>
      </c>
    </row>
    <row r="43" spans="1:2" x14ac:dyDescent="0.2">
      <c r="A43" s="17" t="str">
        <f>HYPERLINK("#'TOTAL 9'!A2",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HYPERLINK("#'INDEX'!B134", "Link to index")</f>
        <v>Link to index</v>
      </c>
    </row>
    <row r="2" spans="1:19" ht="15.75" customHeight="1" x14ac:dyDescent="0.2">
      <c r="A2" s="27" t="s">
        <v>533</v>
      </c>
      <c r="B2" s="28"/>
      <c r="C2" s="28"/>
      <c r="D2" s="28"/>
      <c r="E2" s="28"/>
      <c r="F2" s="28"/>
      <c r="G2" s="28"/>
      <c r="H2" s="28"/>
      <c r="I2" s="28"/>
      <c r="J2" s="28"/>
      <c r="K2" s="28"/>
      <c r="L2" s="28"/>
      <c r="M2" s="28"/>
      <c r="N2" s="28"/>
      <c r="O2" s="28"/>
      <c r="P2" s="28"/>
      <c r="Q2" s="28"/>
      <c r="R2" s="28"/>
      <c r="S2" s="28"/>
    </row>
    <row r="3" spans="1:19" ht="15.75" customHeight="1" x14ac:dyDescent="0.2">
      <c r="A3" s="27" t="s">
        <v>145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9">
        <v>2.2571105851979301</v>
      </c>
      <c r="C7" s="10" t="s">
        <v>152</v>
      </c>
      <c r="D7" s="9">
        <v>3.5813370527749799</v>
      </c>
      <c r="E7" s="10" t="s">
        <v>152</v>
      </c>
      <c r="F7" s="9">
        <v>3.3770873342478298</v>
      </c>
      <c r="G7" s="10" t="s">
        <v>152</v>
      </c>
      <c r="H7" s="9">
        <v>2.8367263786441899</v>
      </c>
      <c r="I7" s="10" t="s">
        <v>169</v>
      </c>
      <c r="J7" s="9">
        <v>2.5256949241751401</v>
      </c>
      <c r="K7" s="10" t="s">
        <v>169</v>
      </c>
      <c r="L7" s="9">
        <v>2.58234779917457</v>
      </c>
      <c r="M7" s="10" t="s">
        <v>152</v>
      </c>
      <c r="N7" s="9">
        <v>3.7187856384443001</v>
      </c>
      <c r="O7" s="10" t="s">
        <v>169</v>
      </c>
      <c r="P7" s="9">
        <v>1.6793119324721799</v>
      </c>
      <c r="Q7" s="10" t="s">
        <v>152</v>
      </c>
      <c r="R7" s="9">
        <v>3.18264592901054</v>
      </c>
      <c r="S7" s="10" t="s">
        <v>169</v>
      </c>
    </row>
    <row r="8" spans="1:19" x14ac:dyDescent="0.2">
      <c r="A8" s="12" t="s">
        <v>164</v>
      </c>
      <c r="B8" s="9">
        <v>2.0716453382084099</v>
      </c>
      <c r="C8" s="10" t="s">
        <v>152</v>
      </c>
      <c r="D8" s="9">
        <v>3.5018143746058898</v>
      </c>
      <c r="E8" s="10" t="s">
        <v>169</v>
      </c>
      <c r="F8" s="9">
        <v>3.5149238369699498</v>
      </c>
      <c r="G8" s="10" t="s">
        <v>152</v>
      </c>
      <c r="H8" s="9">
        <v>2.7985106602653498</v>
      </c>
      <c r="I8" s="10" t="s">
        <v>169</v>
      </c>
      <c r="J8" s="9">
        <v>2.5216552844550102</v>
      </c>
      <c r="K8" s="10" t="s">
        <v>169</v>
      </c>
      <c r="L8" s="9">
        <v>2.6233863013698602</v>
      </c>
      <c r="M8" s="10" t="s">
        <v>152</v>
      </c>
      <c r="N8" s="9">
        <v>3.71354336459753</v>
      </c>
      <c r="O8" s="10" t="s">
        <v>169</v>
      </c>
      <c r="P8" s="9">
        <v>1.54377596770029</v>
      </c>
      <c r="Q8" s="10" t="s">
        <v>152</v>
      </c>
      <c r="R8" s="9">
        <v>3.1307761330933301</v>
      </c>
      <c r="S8" s="10" t="s">
        <v>169</v>
      </c>
    </row>
    <row r="9" spans="1:19" x14ac:dyDescent="0.2">
      <c r="A9" s="12" t="s">
        <v>165</v>
      </c>
      <c r="B9" s="9">
        <v>2.05650782361309</v>
      </c>
      <c r="C9" s="10" t="s">
        <v>152</v>
      </c>
      <c r="D9" s="9">
        <v>3.5075792465415701</v>
      </c>
      <c r="E9" s="10" t="s">
        <v>169</v>
      </c>
      <c r="F9" s="9">
        <v>4.0169140174509099</v>
      </c>
      <c r="G9" s="10" t="s">
        <v>169</v>
      </c>
      <c r="H9" s="9">
        <v>2.7138214731291601</v>
      </c>
      <c r="I9" s="10" t="s">
        <v>169</v>
      </c>
      <c r="J9" s="9">
        <v>2.4795092564575101</v>
      </c>
      <c r="K9" s="10" t="s">
        <v>169</v>
      </c>
      <c r="L9" s="9">
        <v>2.6674746436993702</v>
      </c>
      <c r="M9" s="10" t="s">
        <v>152</v>
      </c>
      <c r="N9" s="9">
        <v>3.5873276697832601</v>
      </c>
      <c r="O9" s="10" t="s">
        <v>169</v>
      </c>
      <c r="P9" s="9">
        <v>1.4066925679909801</v>
      </c>
      <c r="Q9" s="10" t="s">
        <v>152</v>
      </c>
      <c r="R9" s="9">
        <v>3.06353856911623</v>
      </c>
      <c r="S9" s="10" t="s">
        <v>169</v>
      </c>
    </row>
    <row r="10" spans="1:19" x14ac:dyDescent="0.2">
      <c r="A10" s="12" t="s">
        <v>166</v>
      </c>
      <c r="B10" s="9">
        <v>1.9953090280635299</v>
      </c>
      <c r="C10" s="10" t="s">
        <v>169</v>
      </c>
      <c r="D10" s="9">
        <v>3.58692781490068</v>
      </c>
      <c r="E10" s="10" t="s">
        <v>429</v>
      </c>
      <c r="F10" s="9">
        <v>4.5485013623978201</v>
      </c>
      <c r="G10" s="10" t="s">
        <v>169</v>
      </c>
      <c r="H10" s="9">
        <v>2.8178373277547899</v>
      </c>
      <c r="I10" s="10" t="s">
        <v>169</v>
      </c>
      <c r="J10" s="9">
        <v>2.6490191316549301</v>
      </c>
      <c r="K10" s="10" t="s">
        <v>169</v>
      </c>
      <c r="L10" s="9">
        <v>2.6886891757696101</v>
      </c>
      <c r="M10" s="10" t="s">
        <v>152</v>
      </c>
      <c r="N10" s="9">
        <v>3.3599576456031501</v>
      </c>
      <c r="O10" s="10" t="s">
        <v>169</v>
      </c>
      <c r="P10" s="9">
        <v>1.31189860523429</v>
      </c>
      <c r="Q10" s="10" t="s">
        <v>152</v>
      </c>
      <c r="R10" s="9">
        <v>3.0526940260151001</v>
      </c>
      <c r="S10" s="10" t="s">
        <v>429</v>
      </c>
    </row>
    <row r="11" spans="1:19" x14ac:dyDescent="0.2">
      <c r="A11" s="12" t="s">
        <v>170</v>
      </c>
      <c r="B11" s="9">
        <v>1.96034256616002</v>
      </c>
      <c r="C11" s="10" t="s">
        <v>169</v>
      </c>
      <c r="D11" s="9">
        <v>3.4832161608501702</v>
      </c>
      <c r="E11" s="10" t="s">
        <v>330</v>
      </c>
      <c r="F11" s="9">
        <v>4.6421080048619503</v>
      </c>
      <c r="G11" s="10" t="s">
        <v>169</v>
      </c>
      <c r="H11" s="9">
        <v>2.8681822382404598</v>
      </c>
      <c r="I11" s="10" t="s">
        <v>169</v>
      </c>
      <c r="J11" s="9">
        <v>2.7006412064941401</v>
      </c>
      <c r="K11" s="10" t="s">
        <v>169</v>
      </c>
      <c r="L11" s="9">
        <v>2.5845415005436698</v>
      </c>
      <c r="M11" s="10" t="s">
        <v>152</v>
      </c>
      <c r="N11" s="9">
        <v>3.1813680586738502</v>
      </c>
      <c r="O11" s="10" t="s">
        <v>169</v>
      </c>
      <c r="P11" s="9">
        <v>1.31172817281728</v>
      </c>
      <c r="Q11" s="10" t="s">
        <v>152</v>
      </c>
      <c r="R11" s="9">
        <v>2.98000693331181</v>
      </c>
      <c r="S11" s="10" t="s">
        <v>429</v>
      </c>
    </row>
    <row r="12" spans="1:19" x14ac:dyDescent="0.2">
      <c r="A12" s="12" t="s">
        <v>171</v>
      </c>
      <c r="B12" s="9">
        <v>1.7924271984969999</v>
      </c>
      <c r="C12" s="10" t="s">
        <v>169</v>
      </c>
      <c r="D12" s="9">
        <v>3.4301765475152601</v>
      </c>
      <c r="E12" s="10" t="s">
        <v>330</v>
      </c>
      <c r="F12" s="9">
        <v>4.1624235941320302</v>
      </c>
      <c r="G12" s="10" t="s">
        <v>169</v>
      </c>
      <c r="H12" s="9">
        <v>2.7396766811840298</v>
      </c>
      <c r="I12" s="10" t="s">
        <v>169</v>
      </c>
      <c r="J12" s="9">
        <v>2.64897412154588</v>
      </c>
      <c r="K12" s="10" t="s">
        <v>169</v>
      </c>
      <c r="L12" s="9">
        <v>2.5257384680490902</v>
      </c>
      <c r="M12" s="10" t="s">
        <v>152</v>
      </c>
      <c r="N12" s="9">
        <v>3.0186269177126901</v>
      </c>
      <c r="O12" s="10" t="s">
        <v>169</v>
      </c>
      <c r="P12" s="9">
        <v>1.3186475375450999</v>
      </c>
      <c r="Q12" s="10" t="s">
        <v>152</v>
      </c>
      <c r="R12" s="9">
        <v>2.8840236666212</v>
      </c>
      <c r="S12" s="10" t="s">
        <v>429</v>
      </c>
    </row>
    <row r="13" spans="1:19" x14ac:dyDescent="0.2">
      <c r="A13" s="12" t="s">
        <v>172</v>
      </c>
      <c r="B13" s="9">
        <v>1.7154185316320401</v>
      </c>
      <c r="C13" s="10" t="s">
        <v>169</v>
      </c>
      <c r="D13" s="9">
        <v>3.4242294010191299</v>
      </c>
      <c r="E13" s="10" t="s">
        <v>330</v>
      </c>
      <c r="F13" s="9">
        <v>4.4553052881261301</v>
      </c>
      <c r="G13" s="10" t="s">
        <v>169</v>
      </c>
      <c r="H13" s="9">
        <v>2.6257358127460901</v>
      </c>
      <c r="I13" s="10" t="s">
        <v>169</v>
      </c>
      <c r="J13" s="9">
        <v>2.55213379201339</v>
      </c>
      <c r="K13" s="10" t="s">
        <v>169</v>
      </c>
      <c r="L13" s="9">
        <v>2.4514923028589402</v>
      </c>
      <c r="M13" s="10" t="s">
        <v>152</v>
      </c>
      <c r="N13" s="9">
        <v>3.0238602567197201</v>
      </c>
      <c r="O13" s="10" t="s">
        <v>169</v>
      </c>
      <c r="P13" s="9">
        <v>1.3158700171436499</v>
      </c>
      <c r="Q13" s="10" t="s">
        <v>152</v>
      </c>
      <c r="R13" s="9">
        <v>2.84382457451431</v>
      </c>
      <c r="S13" s="10" t="s">
        <v>429</v>
      </c>
    </row>
    <row r="14" spans="1:19" x14ac:dyDescent="0.2">
      <c r="A14" s="12" t="s">
        <v>173</v>
      </c>
      <c r="B14" s="9">
        <v>1.5325939089405001</v>
      </c>
      <c r="C14" s="10" t="s">
        <v>169</v>
      </c>
      <c r="D14" s="9">
        <v>3.2709743712659902</v>
      </c>
      <c r="E14" s="10" t="s">
        <v>330</v>
      </c>
      <c r="F14" s="9">
        <v>5.0745076523994799</v>
      </c>
      <c r="G14" s="10" t="s">
        <v>169</v>
      </c>
      <c r="H14" s="9">
        <v>2.2852398375698102</v>
      </c>
      <c r="I14" s="10" t="s">
        <v>169</v>
      </c>
      <c r="J14" s="9">
        <v>2.4760520999011302</v>
      </c>
      <c r="K14" s="10" t="s">
        <v>169</v>
      </c>
      <c r="L14" s="9">
        <v>2.4099955966534599</v>
      </c>
      <c r="M14" s="10" t="s">
        <v>152</v>
      </c>
      <c r="N14" s="9">
        <v>2.8723523801381399</v>
      </c>
      <c r="O14" s="10" t="s">
        <v>169</v>
      </c>
      <c r="P14" s="9">
        <v>1.3815535179948899</v>
      </c>
      <c r="Q14" s="10" t="s">
        <v>152</v>
      </c>
      <c r="R14" s="9">
        <v>2.68676250163821</v>
      </c>
      <c r="S14" s="10" t="s">
        <v>429</v>
      </c>
    </row>
    <row r="15" spans="1:19" x14ac:dyDescent="0.2">
      <c r="A15" s="12" t="s">
        <v>174</v>
      </c>
      <c r="B15" s="9">
        <v>1.3114331809626201</v>
      </c>
      <c r="C15" s="10" t="s">
        <v>169</v>
      </c>
      <c r="D15" s="9">
        <v>2.8261966097776501</v>
      </c>
      <c r="E15" s="10" t="s">
        <v>152</v>
      </c>
      <c r="F15" s="9">
        <v>5.1951296600748904</v>
      </c>
      <c r="G15" s="10" t="s">
        <v>169</v>
      </c>
      <c r="H15" s="9">
        <v>2.2388777842307999</v>
      </c>
      <c r="I15" s="10" t="s">
        <v>169</v>
      </c>
      <c r="J15" s="9">
        <v>2.1889702962433502</v>
      </c>
      <c r="K15" s="10" t="s">
        <v>169</v>
      </c>
      <c r="L15" s="9">
        <v>2.4500170870070401</v>
      </c>
      <c r="M15" s="10" t="s">
        <v>152</v>
      </c>
      <c r="N15" s="9">
        <v>2.70220658732819</v>
      </c>
      <c r="O15" s="10" t="s">
        <v>169</v>
      </c>
      <c r="P15" s="9">
        <v>1.2536494642773599</v>
      </c>
      <c r="Q15" s="10" t="s">
        <v>152</v>
      </c>
      <c r="R15" s="9">
        <v>2.4405282169245401</v>
      </c>
      <c r="S15" s="10" t="s">
        <v>169</v>
      </c>
    </row>
    <row r="16" spans="1:19" x14ac:dyDescent="0.2">
      <c r="A16" s="12" t="s">
        <v>176</v>
      </c>
      <c r="B16" s="9">
        <v>1.1877335024142801</v>
      </c>
      <c r="C16" s="10" t="s">
        <v>169</v>
      </c>
      <c r="D16" s="9">
        <v>2.7081364829396302</v>
      </c>
      <c r="E16" s="10" t="s">
        <v>152</v>
      </c>
      <c r="F16" s="9">
        <v>5.0815283455523996</v>
      </c>
      <c r="G16" s="10" t="s">
        <v>169</v>
      </c>
      <c r="H16" s="9">
        <v>2.0980126093911702</v>
      </c>
      <c r="I16" s="10" t="s">
        <v>169</v>
      </c>
      <c r="J16" s="9">
        <v>2.0053984257539601</v>
      </c>
      <c r="K16" s="10" t="s">
        <v>169</v>
      </c>
      <c r="L16" s="9">
        <v>2.4084560165470301</v>
      </c>
      <c r="M16" s="10" t="s">
        <v>152</v>
      </c>
      <c r="N16" s="9">
        <v>2.6233490206151102</v>
      </c>
      <c r="O16" s="10" t="s">
        <v>169</v>
      </c>
      <c r="P16" s="9">
        <v>1.2271351594847599</v>
      </c>
      <c r="Q16" s="10" t="s">
        <v>152</v>
      </c>
      <c r="R16" s="9">
        <v>2.3323961766830998</v>
      </c>
      <c r="S16" s="10" t="s">
        <v>169</v>
      </c>
    </row>
    <row r="17" spans="1:19" x14ac:dyDescent="0.2">
      <c r="A17" s="12" t="s">
        <v>177</v>
      </c>
      <c r="B17" s="9">
        <v>1.0912119987426501</v>
      </c>
      <c r="C17" s="10" t="s">
        <v>169</v>
      </c>
      <c r="D17" s="9">
        <v>2.4104393183016799</v>
      </c>
      <c r="E17" s="10" t="s">
        <v>169</v>
      </c>
      <c r="F17" s="9">
        <v>5.12619509156126</v>
      </c>
      <c r="G17" s="10" t="s">
        <v>169</v>
      </c>
      <c r="H17" s="9">
        <v>1.9480158489743</v>
      </c>
      <c r="I17" s="10" t="s">
        <v>169</v>
      </c>
      <c r="J17" s="9">
        <v>1.9653591055524</v>
      </c>
      <c r="K17" s="10" t="s">
        <v>169</v>
      </c>
      <c r="L17" s="9">
        <v>2.2833909004287798</v>
      </c>
      <c r="M17" s="10" t="s">
        <v>152</v>
      </c>
      <c r="N17" s="9">
        <v>2.5516079776679299</v>
      </c>
      <c r="O17" s="10" t="s">
        <v>169</v>
      </c>
      <c r="P17" s="9">
        <v>1.1591235368489701</v>
      </c>
      <c r="Q17" s="10" t="s">
        <v>152</v>
      </c>
      <c r="R17" s="9">
        <v>2.1755146132909</v>
      </c>
      <c r="S17" s="10" t="s">
        <v>169</v>
      </c>
    </row>
    <row r="18" spans="1:19" x14ac:dyDescent="0.2">
      <c r="A18" s="12" t="s">
        <v>178</v>
      </c>
      <c r="B18" s="9">
        <v>1.02583682008368</v>
      </c>
      <c r="C18" s="10" t="s">
        <v>169</v>
      </c>
      <c r="D18" s="9">
        <v>2.4932636535344499</v>
      </c>
      <c r="E18" s="10" t="s">
        <v>152</v>
      </c>
      <c r="F18" s="9">
        <v>5.0057271945224704</v>
      </c>
      <c r="G18" s="10" t="s">
        <v>169</v>
      </c>
      <c r="H18" s="9">
        <v>1.88936356603258</v>
      </c>
      <c r="I18" s="10" t="s">
        <v>169</v>
      </c>
      <c r="J18" s="9">
        <v>1.83276568501921</v>
      </c>
      <c r="K18" s="10" t="s">
        <v>169</v>
      </c>
      <c r="L18" s="9">
        <v>2.1742936288088601</v>
      </c>
      <c r="M18" s="10" t="s">
        <v>152</v>
      </c>
      <c r="N18" s="9">
        <v>2.3958008633998</v>
      </c>
      <c r="O18" s="10" t="s">
        <v>169</v>
      </c>
      <c r="P18" s="9">
        <v>1.0450665159470101</v>
      </c>
      <c r="Q18" s="10" t="s">
        <v>152</v>
      </c>
      <c r="R18" s="9">
        <v>2.1257780136906801</v>
      </c>
      <c r="S18" s="10" t="s">
        <v>169</v>
      </c>
    </row>
    <row r="19" spans="1:19" x14ac:dyDescent="0.2">
      <c r="A19" s="12" t="s">
        <v>179</v>
      </c>
      <c r="B19" s="9">
        <v>0.950802200761802</v>
      </c>
      <c r="C19" s="10" t="s">
        <v>169</v>
      </c>
      <c r="D19" s="9">
        <v>2.50377751767705</v>
      </c>
      <c r="E19" s="10" t="s">
        <v>152</v>
      </c>
      <c r="F19" s="9">
        <v>5.6991667763428504</v>
      </c>
      <c r="G19" s="10" t="s">
        <v>169</v>
      </c>
      <c r="H19" s="9">
        <v>1.8611478910552499</v>
      </c>
      <c r="I19" s="10" t="s">
        <v>169</v>
      </c>
      <c r="J19" s="9">
        <v>1.82086749702698</v>
      </c>
      <c r="K19" s="10" t="s">
        <v>169</v>
      </c>
      <c r="L19" s="9">
        <v>2.0091213389121299</v>
      </c>
      <c r="M19" s="10" t="s">
        <v>152</v>
      </c>
      <c r="N19" s="9">
        <v>2.43507942098248</v>
      </c>
      <c r="O19" s="10" t="s">
        <v>169</v>
      </c>
      <c r="P19" s="9">
        <v>1.0947759041768399</v>
      </c>
      <c r="Q19" s="10" t="s">
        <v>152</v>
      </c>
      <c r="R19" s="9">
        <v>2.13128060905398</v>
      </c>
      <c r="S19" s="10" t="s">
        <v>169</v>
      </c>
    </row>
    <row r="20" spans="1:19" x14ac:dyDescent="0.2">
      <c r="A20" s="12" t="s">
        <v>180</v>
      </c>
      <c r="B20" s="9">
        <v>0.88604997999345203</v>
      </c>
      <c r="C20" s="10" t="s">
        <v>169</v>
      </c>
      <c r="D20" s="9">
        <v>2.5242670963817999</v>
      </c>
      <c r="E20" s="10" t="s">
        <v>152</v>
      </c>
      <c r="F20" s="9">
        <v>6.13959877337322</v>
      </c>
      <c r="G20" s="10" t="s">
        <v>169</v>
      </c>
      <c r="H20" s="9">
        <v>1.8596171443212199</v>
      </c>
      <c r="I20" s="10" t="s">
        <v>169</v>
      </c>
      <c r="J20" s="9">
        <v>1.73845598956335</v>
      </c>
      <c r="K20" s="10" t="s">
        <v>169</v>
      </c>
      <c r="L20" s="9">
        <v>1.69385542805774</v>
      </c>
      <c r="M20" s="10" t="s">
        <v>152</v>
      </c>
      <c r="N20" s="9">
        <v>2.33510800613805</v>
      </c>
      <c r="O20" s="10" t="s">
        <v>169</v>
      </c>
      <c r="P20" s="9">
        <v>1.03316718894583</v>
      </c>
      <c r="Q20" s="10" t="s">
        <v>152</v>
      </c>
      <c r="R20" s="9">
        <v>2.09529871010775</v>
      </c>
      <c r="S20" s="10" t="s">
        <v>169</v>
      </c>
    </row>
    <row r="21" spans="1:19" x14ac:dyDescent="0.2">
      <c r="A21" s="12" t="s">
        <v>181</v>
      </c>
      <c r="B21" s="9">
        <v>0.83799928418038605</v>
      </c>
      <c r="C21" s="10" t="s">
        <v>169</v>
      </c>
      <c r="D21" s="9">
        <v>2.4662693277725398</v>
      </c>
      <c r="E21" s="10" t="s">
        <v>152</v>
      </c>
      <c r="F21" s="9">
        <v>6.3566801853605703</v>
      </c>
      <c r="G21" s="10" t="s">
        <v>169</v>
      </c>
      <c r="H21" s="9">
        <v>1.7523797363136999</v>
      </c>
      <c r="I21" s="10" t="s">
        <v>169</v>
      </c>
      <c r="J21" s="9">
        <v>1.69550923466453</v>
      </c>
      <c r="K21" s="10" t="s">
        <v>169</v>
      </c>
      <c r="L21" s="9">
        <v>1.57077015103339</v>
      </c>
      <c r="M21" s="10" t="s">
        <v>152</v>
      </c>
      <c r="N21" s="9">
        <v>2.2112669192935699</v>
      </c>
      <c r="O21" s="10" t="s">
        <v>169</v>
      </c>
      <c r="P21" s="9">
        <v>1.0927975415762801</v>
      </c>
      <c r="Q21" s="10" t="s">
        <v>152</v>
      </c>
      <c r="R21" s="9">
        <v>2.0340415241781602</v>
      </c>
      <c r="S21" s="10" t="s">
        <v>169</v>
      </c>
    </row>
    <row r="22" spans="1:19" x14ac:dyDescent="0.2">
      <c r="A22" s="12" t="s">
        <v>182</v>
      </c>
      <c r="B22" s="9">
        <v>0.77461802517331901</v>
      </c>
      <c r="C22" s="10" t="s">
        <v>169</v>
      </c>
      <c r="D22" s="9">
        <v>2.5227362315576101</v>
      </c>
      <c r="E22" s="10" t="s">
        <v>152</v>
      </c>
      <c r="F22" s="9">
        <v>7.5939837243684503</v>
      </c>
      <c r="G22" s="10" t="s">
        <v>169</v>
      </c>
      <c r="H22" s="9">
        <v>1.8124599494709901</v>
      </c>
      <c r="I22" s="10" t="s">
        <v>169</v>
      </c>
      <c r="J22" s="9">
        <v>1.61638415242779</v>
      </c>
      <c r="K22" s="10" t="s">
        <v>169</v>
      </c>
      <c r="L22" s="9">
        <v>1.5512962801722101</v>
      </c>
      <c r="M22" s="10" t="s">
        <v>152</v>
      </c>
      <c r="N22" s="9">
        <v>2.2629442860626399</v>
      </c>
      <c r="O22" s="10" t="s">
        <v>169</v>
      </c>
      <c r="P22" s="9">
        <v>1.11740689049316</v>
      </c>
      <c r="Q22" s="10" t="s">
        <v>152</v>
      </c>
      <c r="R22" s="9">
        <v>2.09459108232703</v>
      </c>
      <c r="S22" s="10" t="s">
        <v>169</v>
      </c>
    </row>
    <row r="23" spans="1:19" x14ac:dyDescent="0.2">
      <c r="A23" s="12" t="s">
        <v>184</v>
      </c>
      <c r="B23" s="9">
        <v>0.74279505289060799</v>
      </c>
      <c r="C23" s="10" t="s">
        <v>169</v>
      </c>
      <c r="D23" s="9">
        <v>2.5677014237288098</v>
      </c>
      <c r="E23" s="10" t="s">
        <v>169</v>
      </c>
      <c r="F23" s="9">
        <v>8.9740908472479894</v>
      </c>
      <c r="G23" s="10" t="s">
        <v>169</v>
      </c>
      <c r="H23" s="9">
        <v>1.8349298415903701</v>
      </c>
      <c r="I23" s="10" t="s">
        <v>169</v>
      </c>
      <c r="J23" s="9">
        <v>1.6397665018941801</v>
      </c>
      <c r="K23" s="10" t="s">
        <v>169</v>
      </c>
      <c r="L23" s="9">
        <v>1.5428054255872199</v>
      </c>
      <c r="M23" s="10" t="s">
        <v>152</v>
      </c>
      <c r="N23" s="9">
        <v>2.21988475222232</v>
      </c>
      <c r="O23" s="10" t="s">
        <v>169</v>
      </c>
      <c r="P23" s="9">
        <v>1.07810833386879</v>
      </c>
      <c r="Q23" s="10" t="s">
        <v>152</v>
      </c>
      <c r="R23" s="9">
        <v>2.1259922995661298</v>
      </c>
      <c r="S23" s="10" t="s">
        <v>169</v>
      </c>
    </row>
    <row r="24" spans="1:19" x14ac:dyDescent="0.2">
      <c r="A24" s="12" t="s">
        <v>185</v>
      </c>
      <c r="B24" s="9">
        <v>0.74907481404069598</v>
      </c>
      <c r="C24" s="10" t="s">
        <v>169</v>
      </c>
      <c r="D24" s="9">
        <v>2.4843024771158699</v>
      </c>
      <c r="E24" s="10" t="s">
        <v>169</v>
      </c>
      <c r="F24" s="9">
        <v>11.0614886642815</v>
      </c>
      <c r="G24" s="10" t="s">
        <v>169</v>
      </c>
      <c r="H24" s="9">
        <v>1.7826178756183699</v>
      </c>
      <c r="I24" s="10" t="s">
        <v>169</v>
      </c>
      <c r="J24" s="9">
        <v>1.4812834239456401</v>
      </c>
      <c r="K24" s="10" t="s">
        <v>169</v>
      </c>
      <c r="L24" s="9">
        <v>1.4410300844485899</v>
      </c>
      <c r="M24" s="10" t="s">
        <v>152</v>
      </c>
      <c r="N24" s="9">
        <v>2.0110192133740101</v>
      </c>
      <c r="O24" s="10" t="s">
        <v>169</v>
      </c>
      <c r="P24" s="9">
        <v>1.0007678490849901</v>
      </c>
      <c r="Q24" s="10" t="s">
        <v>152</v>
      </c>
      <c r="R24" s="9">
        <v>2.0595586445273599</v>
      </c>
      <c r="S24" s="10" t="s">
        <v>169</v>
      </c>
    </row>
    <row r="25" spans="1:19" x14ac:dyDescent="0.2">
      <c r="A25" s="12" t="s">
        <v>187</v>
      </c>
      <c r="B25" s="9">
        <v>0.71078175800357302</v>
      </c>
      <c r="C25" s="10" t="s">
        <v>169</v>
      </c>
      <c r="D25" s="9">
        <v>2.4727575318772401</v>
      </c>
      <c r="E25" s="10" t="s">
        <v>169</v>
      </c>
      <c r="F25" s="9">
        <v>13.095289079229101</v>
      </c>
      <c r="G25" s="10" t="s">
        <v>169</v>
      </c>
      <c r="H25" s="9">
        <v>1.7943706050525701</v>
      </c>
      <c r="I25" s="10" t="s">
        <v>169</v>
      </c>
      <c r="J25" s="9">
        <v>1.6335556825278701</v>
      </c>
      <c r="K25" s="10" t="s">
        <v>152</v>
      </c>
      <c r="L25" s="9">
        <v>1.3649939417732899</v>
      </c>
      <c r="M25" s="10" t="s">
        <v>152</v>
      </c>
      <c r="N25" s="9">
        <v>2.0540217004429402</v>
      </c>
      <c r="O25" s="10" t="s">
        <v>169</v>
      </c>
      <c r="P25" s="9">
        <v>0.95727508384470095</v>
      </c>
      <c r="Q25" s="10" t="s">
        <v>152</v>
      </c>
      <c r="R25" s="9">
        <v>2.1010034119142702</v>
      </c>
      <c r="S25" s="10" t="s">
        <v>169</v>
      </c>
    </row>
    <row r="26" spans="1:19" x14ac:dyDescent="0.2">
      <c r="A26" s="12" t="s">
        <v>188</v>
      </c>
      <c r="B26" s="9">
        <v>0.70732122905027905</v>
      </c>
      <c r="C26" s="10" t="s">
        <v>169</v>
      </c>
      <c r="D26" s="9">
        <v>2.3884913424322698</v>
      </c>
      <c r="E26" s="10" t="s">
        <v>169</v>
      </c>
      <c r="F26" s="9">
        <v>14.422306671492301</v>
      </c>
      <c r="G26" s="10" t="s">
        <v>169</v>
      </c>
      <c r="H26" s="9">
        <v>1.8466078324736399</v>
      </c>
      <c r="I26" s="10" t="s">
        <v>169</v>
      </c>
      <c r="J26" s="9">
        <v>1.58209944588717</v>
      </c>
      <c r="K26" s="10" t="s">
        <v>152</v>
      </c>
      <c r="L26" s="9">
        <v>1.31377271783806</v>
      </c>
      <c r="M26" s="10" t="s">
        <v>152</v>
      </c>
      <c r="N26" s="9">
        <v>1.9430809565205001</v>
      </c>
      <c r="O26" s="10" t="s">
        <v>169</v>
      </c>
      <c r="P26" s="9">
        <v>0.955914751479505</v>
      </c>
      <c r="Q26" s="10" t="s">
        <v>152</v>
      </c>
      <c r="R26" s="9">
        <v>2.0618890673233499</v>
      </c>
      <c r="S26" s="10" t="s">
        <v>169</v>
      </c>
    </row>
    <row r="27" spans="1:19" x14ac:dyDescent="0.2">
      <c r="A27" s="12" t="s">
        <v>189</v>
      </c>
      <c r="B27" s="9">
        <v>0.72893366479131205</v>
      </c>
      <c r="C27" s="10" t="s">
        <v>152</v>
      </c>
      <c r="D27" s="9">
        <v>2.1901701180555699</v>
      </c>
      <c r="E27" s="10" t="s">
        <v>152</v>
      </c>
      <c r="F27" s="9">
        <v>1.6217711128746699</v>
      </c>
      <c r="G27" s="10" t="s">
        <v>152</v>
      </c>
      <c r="H27" s="9">
        <v>1.57513277243242</v>
      </c>
      <c r="I27" s="10" t="s">
        <v>152</v>
      </c>
      <c r="J27" s="9">
        <v>1.28266307789242</v>
      </c>
      <c r="K27" s="10" t="s">
        <v>152</v>
      </c>
      <c r="L27" s="9">
        <v>1.0218211582980801</v>
      </c>
      <c r="M27" s="10" t="s">
        <v>152</v>
      </c>
      <c r="N27" s="9">
        <v>1.4497939924554</v>
      </c>
      <c r="O27" s="10" t="s">
        <v>169</v>
      </c>
      <c r="P27" s="9">
        <v>0.95796781033823497</v>
      </c>
      <c r="Q27" s="10" t="s">
        <v>152</v>
      </c>
      <c r="R27" s="9">
        <v>1.6296729500381999</v>
      </c>
      <c r="S27" s="10" t="s">
        <v>169</v>
      </c>
    </row>
    <row r="28" spans="1:19" x14ac:dyDescent="0.2">
      <c r="A28" s="12" t="s">
        <v>190</v>
      </c>
      <c r="B28" s="9">
        <v>0.91753019699717897</v>
      </c>
      <c r="C28" s="10" t="s">
        <v>152</v>
      </c>
      <c r="D28" s="9">
        <v>2.3749696914194001</v>
      </c>
      <c r="E28" s="10" t="s">
        <v>152</v>
      </c>
      <c r="F28" s="9">
        <v>2.1861961834268202</v>
      </c>
      <c r="G28" s="10" t="s">
        <v>152</v>
      </c>
      <c r="H28" s="9">
        <v>2.0327784488210798</v>
      </c>
      <c r="I28" s="10" t="s">
        <v>152</v>
      </c>
      <c r="J28" s="9">
        <v>1.6481457716341199</v>
      </c>
      <c r="K28" s="10" t="s">
        <v>152</v>
      </c>
      <c r="L28" s="9">
        <v>1.4563932459640501</v>
      </c>
      <c r="M28" s="10" t="s">
        <v>152</v>
      </c>
      <c r="N28" s="9">
        <v>1.0274103278493101</v>
      </c>
      <c r="O28" s="10" t="s">
        <v>169</v>
      </c>
      <c r="P28" s="9">
        <v>1.1349981209831099</v>
      </c>
      <c r="Q28" s="10" t="s">
        <v>152</v>
      </c>
      <c r="R28" s="9">
        <v>1.7365949722946701</v>
      </c>
      <c r="S28" s="10" t="s">
        <v>169</v>
      </c>
    </row>
    <row r="29" spans="1:19" x14ac:dyDescent="0.2">
      <c r="A29" s="12" t="s">
        <v>191</v>
      </c>
      <c r="B29" s="9">
        <v>0.95394403359722002</v>
      </c>
      <c r="C29" s="10" t="s">
        <v>152</v>
      </c>
      <c r="D29" s="9">
        <v>2.3633490600275802</v>
      </c>
      <c r="E29" s="10" t="s">
        <v>152</v>
      </c>
      <c r="F29" s="9">
        <v>1.8923477192607601</v>
      </c>
      <c r="G29" s="10" t="s">
        <v>152</v>
      </c>
      <c r="H29" s="9">
        <v>1.88346450816147</v>
      </c>
      <c r="I29" s="10" t="s">
        <v>152</v>
      </c>
      <c r="J29" s="9">
        <v>1.6306875055485901</v>
      </c>
      <c r="K29" s="10" t="s">
        <v>152</v>
      </c>
      <c r="L29" s="9">
        <v>1.32729556822171</v>
      </c>
      <c r="M29" s="10" t="s">
        <v>152</v>
      </c>
      <c r="N29" s="9">
        <v>1.7891469288125601</v>
      </c>
      <c r="O29" s="10" t="s">
        <v>169</v>
      </c>
      <c r="P29" s="9">
        <v>1.0658683015561401</v>
      </c>
      <c r="Q29" s="10" t="s">
        <v>320</v>
      </c>
      <c r="R29" s="9">
        <v>1.8700950195411701</v>
      </c>
      <c r="S29" s="10" t="s">
        <v>424</v>
      </c>
    </row>
    <row r="30" spans="1:19" x14ac:dyDescent="0.2">
      <c r="A30" s="12" t="s">
        <v>192</v>
      </c>
      <c r="B30" s="9">
        <v>0.98180061055880896</v>
      </c>
      <c r="C30" s="10" t="s">
        <v>152</v>
      </c>
      <c r="D30" s="9">
        <v>2.57658961035854</v>
      </c>
      <c r="E30" s="10" t="s">
        <v>152</v>
      </c>
      <c r="F30" s="9">
        <v>2.1048125404108902</v>
      </c>
      <c r="G30" s="10" t="s">
        <v>152</v>
      </c>
      <c r="H30" s="9">
        <v>2.07250086153224</v>
      </c>
      <c r="I30" s="10" t="s">
        <v>152</v>
      </c>
      <c r="J30" s="9">
        <v>1.9110941034218001</v>
      </c>
      <c r="K30" s="10" t="s">
        <v>152</v>
      </c>
      <c r="L30" s="9">
        <v>1.36254872734542</v>
      </c>
      <c r="M30" s="10" t="s">
        <v>152</v>
      </c>
      <c r="N30" s="9">
        <v>2.0622583982915499</v>
      </c>
      <c r="O30" s="10" t="s">
        <v>169</v>
      </c>
      <c r="P30" s="9">
        <v>1.08719747786221</v>
      </c>
      <c r="Q30" s="10" t="s">
        <v>320</v>
      </c>
      <c r="R30" s="9">
        <v>2.0648065267218101</v>
      </c>
      <c r="S30" s="10" t="s">
        <v>424</v>
      </c>
    </row>
    <row r="31" spans="1:19" x14ac:dyDescent="0.2">
      <c r="A31" s="12" t="s">
        <v>193</v>
      </c>
      <c r="B31" s="9">
        <v>0.83692924038357996</v>
      </c>
      <c r="C31" s="10" t="s">
        <v>152</v>
      </c>
      <c r="D31" s="9">
        <v>2.49906488185345</v>
      </c>
      <c r="E31" s="10" t="s">
        <v>320</v>
      </c>
      <c r="F31" s="9">
        <v>1.7930806182287999</v>
      </c>
      <c r="G31" s="10" t="s">
        <v>169</v>
      </c>
      <c r="H31" s="9">
        <v>2.07833379210803</v>
      </c>
      <c r="I31" s="10" t="s">
        <v>152</v>
      </c>
      <c r="J31" s="9">
        <v>1.8352240962586099</v>
      </c>
      <c r="K31" s="10" t="s">
        <v>320</v>
      </c>
      <c r="L31" s="9">
        <v>1.32240324229873</v>
      </c>
      <c r="M31" s="10" t="s">
        <v>152</v>
      </c>
      <c r="N31" s="9">
        <v>2.0021953570171198</v>
      </c>
      <c r="O31" s="10" t="s">
        <v>169</v>
      </c>
      <c r="P31" s="9">
        <v>1.0867967930634399</v>
      </c>
      <c r="Q31" s="10" t="s">
        <v>320</v>
      </c>
      <c r="R31" s="9">
        <v>2.0143089302942401</v>
      </c>
      <c r="S31" s="10" t="s">
        <v>424</v>
      </c>
    </row>
    <row r="32" spans="1:19" x14ac:dyDescent="0.2">
      <c r="A32" s="15" t="s">
        <v>195</v>
      </c>
      <c r="B32" s="13">
        <v>0.73255565923001797</v>
      </c>
      <c r="C32" s="14" t="s">
        <v>152</v>
      </c>
      <c r="D32" s="13">
        <v>2.4626174668991601</v>
      </c>
      <c r="E32" s="14" t="s">
        <v>152</v>
      </c>
      <c r="F32" s="13">
        <v>1.707739156323</v>
      </c>
      <c r="G32" s="14" t="s">
        <v>169</v>
      </c>
      <c r="H32" s="13">
        <v>1.9758406265742701</v>
      </c>
      <c r="I32" s="14" t="s">
        <v>152</v>
      </c>
      <c r="J32" s="13">
        <v>1.7767000188256601</v>
      </c>
      <c r="K32" s="14" t="s">
        <v>152</v>
      </c>
      <c r="L32" s="13">
        <v>1.2303107581571</v>
      </c>
      <c r="M32" s="14" t="s">
        <v>152</v>
      </c>
      <c r="N32" s="13">
        <v>1.8716491908266299</v>
      </c>
      <c r="O32" s="14" t="s">
        <v>169</v>
      </c>
      <c r="P32" s="13">
        <v>0.99032180960167504</v>
      </c>
      <c r="Q32" s="14" t="s">
        <v>152</v>
      </c>
      <c r="R32" s="13">
        <v>1.9233478527678101</v>
      </c>
      <c r="S32" s="14" t="s">
        <v>169</v>
      </c>
    </row>
    <row r="34" spans="1:2" x14ac:dyDescent="0.2">
      <c r="A34" s="16" t="s">
        <v>196</v>
      </c>
      <c r="B34" s="16" t="s">
        <v>211</v>
      </c>
    </row>
    <row r="37" spans="1:2" x14ac:dyDescent="0.2">
      <c r="B37" s="16" t="s">
        <v>336</v>
      </c>
    </row>
    <row r="38" spans="1:2" x14ac:dyDescent="0.2">
      <c r="B38" s="16" t="s">
        <v>203</v>
      </c>
    </row>
    <row r="39" spans="1:2" x14ac:dyDescent="0.2">
      <c r="B39" s="16" t="s">
        <v>325</v>
      </c>
    </row>
    <row r="42" spans="1:2" x14ac:dyDescent="0.2">
      <c r="A42" s="17" t="str">
        <f>HYPERLINK("#'TOTAL 8'!A2", "&lt;&lt;&lt; Previous table")</f>
        <v>&lt;&lt;&lt; Previous table</v>
      </c>
    </row>
    <row r="43" spans="1:2" x14ac:dyDescent="0.2">
      <c r="A43" s="17" t="str">
        <f>HYPERLINK("#'TOTAL 11'!A2",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HYPERLINK("#'INDEX'!B135", "Link to index")</f>
        <v>Link to index</v>
      </c>
    </row>
    <row r="2" spans="1:19" ht="15.75" customHeight="1" x14ac:dyDescent="0.2">
      <c r="A2" s="27" t="s">
        <v>534</v>
      </c>
      <c r="B2" s="28"/>
      <c r="C2" s="28"/>
      <c r="D2" s="28"/>
      <c r="E2" s="28"/>
      <c r="F2" s="28"/>
      <c r="G2" s="28"/>
      <c r="H2" s="28"/>
      <c r="I2" s="28"/>
      <c r="J2" s="28"/>
      <c r="K2" s="28"/>
      <c r="L2" s="28"/>
      <c r="M2" s="28"/>
      <c r="N2" s="28"/>
      <c r="O2" s="28"/>
      <c r="P2" s="28"/>
      <c r="Q2" s="28"/>
      <c r="R2" s="28"/>
      <c r="S2" s="28"/>
    </row>
    <row r="3" spans="1:19" ht="15.75" customHeight="1" x14ac:dyDescent="0.2">
      <c r="A3" s="27" t="s">
        <v>146</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48.436</v>
      </c>
      <c r="C7" s="10" t="s">
        <v>169</v>
      </c>
      <c r="D7" s="9">
        <v>1544.42</v>
      </c>
      <c r="E7" s="10" t="s">
        <v>152</v>
      </c>
      <c r="F7" s="9">
        <v>37.198999999999998</v>
      </c>
      <c r="G7" s="10" t="s">
        <v>169</v>
      </c>
      <c r="H7" s="9">
        <v>646.77477848000001</v>
      </c>
      <c r="I7" s="10" t="s">
        <v>169</v>
      </c>
      <c r="J7" s="9">
        <v>255.71199999999999</v>
      </c>
      <c r="K7" s="10" t="s">
        <v>169</v>
      </c>
      <c r="L7" s="9">
        <v>73.548171999999994</v>
      </c>
      <c r="M7" s="10" t="s">
        <v>152</v>
      </c>
      <c r="N7" s="9">
        <v>587.03096008</v>
      </c>
      <c r="O7" s="10" t="s">
        <v>169</v>
      </c>
      <c r="P7" s="9">
        <v>209.232</v>
      </c>
      <c r="Q7" s="10" t="s">
        <v>152</v>
      </c>
      <c r="R7" s="9">
        <v>3402.3529105600001</v>
      </c>
      <c r="S7" s="10" t="s">
        <v>169</v>
      </c>
    </row>
    <row r="8" spans="1:19" x14ac:dyDescent="0.2">
      <c r="A8" s="12" t="s">
        <v>164</v>
      </c>
      <c r="B8" s="9">
        <v>34.585999999999999</v>
      </c>
      <c r="C8" s="10" t="s">
        <v>169</v>
      </c>
      <c r="D8" s="9">
        <v>1160.5609999999999</v>
      </c>
      <c r="E8" s="10" t="s">
        <v>152</v>
      </c>
      <c r="F8" s="9">
        <v>30.744</v>
      </c>
      <c r="G8" s="10" t="s">
        <v>169</v>
      </c>
      <c r="H8" s="9">
        <v>516.27762552000002</v>
      </c>
      <c r="I8" s="10" t="s">
        <v>169</v>
      </c>
      <c r="J8" s="9">
        <v>219.761</v>
      </c>
      <c r="K8" s="10" t="s">
        <v>169</v>
      </c>
      <c r="L8" s="9">
        <v>64.823620000000005</v>
      </c>
      <c r="M8" s="10" t="s">
        <v>169</v>
      </c>
      <c r="N8" s="9">
        <v>475.00198532000002</v>
      </c>
      <c r="O8" s="10" t="s">
        <v>169</v>
      </c>
      <c r="P8" s="9">
        <v>219.15899999999999</v>
      </c>
      <c r="Q8" s="10" t="s">
        <v>152</v>
      </c>
      <c r="R8" s="9">
        <v>2720.9142308400001</v>
      </c>
      <c r="S8" s="10" t="s">
        <v>169</v>
      </c>
    </row>
    <row r="9" spans="1:19" x14ac:dyDescent="0.2">
      <c r="A9" s="12" t="s">
        <v>165</v>
      </c>
      <c r="B9" s="9">
        <v>32.42</v>
      </c>
      <c r="C9" s="10" t="s">
        <v>169</v>
      </c>
      <c r="D9" s="9">
        <v>1209.8140000000001</v>
      </c>
      <c r="E9" s="10" t="s">
        <v>169</v>
      </c>
      <c r="F9" s="9">
        <v>33.190631392</v>
      </c>
      <c r="G9" s="10" t="s">
        <v>169</v>
      </c>
      <c r="H9" s="9">
        <v>563.41769319000002</v>
      </c>
      <c r="I9" s="10" t="s">
        <v>169</v>
      </c>
      <c r="J9" s="9">
        <v>229.351</v>
      </c>
      <c r="K9" s="10" t="s">
        <v>169</v>
      </c>
      <c r="L9" s="9">
        <v>63.873766000000003</v>
      </c>
      <c r="M9" s="10" t="s">
        <v>169</v>
      </c>
      <c r="N9" s="9">
        <v>466.93028086999999</v>
      </c>
      <c r="O9" s="10" t="s">
        <v>169</v>
      </c>
      <c r="P9" s="9">
        <v>223.495</v>
      </c>
      <c r="Q9" s="10" t="s">
        <v>152</v>
      </c>
      <c r="R9" s="9">
        <v>2822.492371452</v>
      </c>
      <c r="S9" s="10" t="s">
        <v>169</v>
      </c>
    </row>
    <row r="10" spans="1:19" x14ac:dyDescent="0.2">
      <c r="A10" s="12" t="s">
        <v>166</v>
      </c>
      <c r="B10" s="9">
        <v>48.051000000000002</v>
      </c>
      <c r="C10" s="10" t="s">
        <v>169</v>
      </c>
      <c r="D10" s="9">
        <v>1266.4390000000001</v>
      </c>
      <c r="E10" s="10" t="s">
        <v>152</v>
      </c>
      <c r="F10" s="9">
        <v>35.683999999999997</v>
      </c>
      <c r="G10" s="10" t="s">
        <v>169</v>
      </c>
      <c r="H10" s="9">
        <v>630.92611382999996</v>
      </c>
      <c r="I10" s="10" t="s">
        <v>169</v>
      </c>
      <c r="J10" s="9">
        <v>269.96100000000001</v>
      </c>
      <c r="K10" s="10" t="s">
        <v>169</v>
      </c>
      <c r="L10" s="9">
        <v>70.441999999999993</v>
      </c>
      <c r="M10" s="10" t="s">
        <v>169</v>
      </c>
      <c r="N10" s="9">
        <v>499.61028087</v>
      </c>
      <c r="O10" s="10" t="s">
        <v>169</v>
      </c>
      <c r="P10" s="9">
        <v>230.67400000000001</v>
      </c>
      <c r="Q10" s="10" t="s">
        <v>152</v>
      </c>
      <c r="R10" s="9">
        <v>3051.7873946999998</v>
      </c>
      <c r="S10" s="10" t="s">
        <v>169</v>
      </c>
    </row>
    <row r="11" spans="1:19" x14ac:dyDescent="0.2">
      <c r="A11" s="12" t="s">
        <v>170</v>
      </c>
      <c r="B11" s="9">
        <v>56.235999999999997</v>
      </c>
      <c r="C11" s="10" t="s">
        <v>169</v>
      </c>
      <c r="D11" s="9">
        <v>1323.329</v>
      </c>
      <c r="E11" s="10" t="s">
        <v>152</v>
      </c>
      <c r="F11" s="9">
        <v>38.35</v>
      </c>
      <c r="G11" s="10" t="s">
        <v>169</v>
      </c>
      <c r="H11" s="9">
        <v>720.63569106</v>
      </c>
      <c r="I11" s="10" t="s">
        <v>169</v>
      </c>
      <c r="J11" s="9">
        <v>308.041</v>
      </c>
      <c r="K11" s="10" t="s">
        <v>169</v>
      </c>
      <c r="L11" s="9">
        <v>76.441999999999993</v>
      </c>
      <c r="M11" s="10" t="s">
        <v>169</v>
      </c>
      <c r="N11" s="9">
        <v>514.34046048000005</v>
      </c>
      <c r="O11" s="10" t="s">
        <v>169</v>
      </c>
      <c r="P11" s="9">
        <v>249.08699999999999</v>
      </c>
      <c r="Q11" s="10" t="s">
        <v>152</v>
      </c>
      <c r="R11" s="9">
        <v>3286.4611515400002</v>
      </c>
      <c r="S11" s="10" t="s">
        <v>169</v>
      </c>
    </row>
    <row r="12" spans="1:19" x14ac:dyDescent="0.2">
      <c r="A12" s="12" t="s">
        <v>171</v>
      </c>
      <c r="B12" s="9">
        <v>56.026000000000003</v>
      </c>
      <c r="C12" s="10" t="s">
        <v>169</v>
      </c>
      <c r="D12" s="9">
        <v>1452.2</v>
      </c>
      <c r="E12" s="10" t="s">
        <v>152</v>
      </c>
      <c r="F12" s="9">
        <v>45.576000000000001</v>
      </c>
      <c r="G12" s="10" t="s">
        <v>169</v>
      </c>
      <c r="H12" s="9">
        <v>800.02063857999997</v>
      </c>
      <c r="I12" s="10" t="s">
        <v>169</v>
      </c>
      <c r="J12" s="9">
        <v>322.26600000000002</v>
      </c>
      <c r="K12" s="10" t="s">
        <v>169</v>
      </c>
      <c r="L12" s="9">
        <v>78.72</v>
      </c>
      <c r="M12" s="10" t="s">
        <v>169</v>
      </c>
      <c r="N12" s="9">
        <v>528.10635906000005</v>
      </c>
      <c r="O12" s="10" t="s">
        <v>169</v>
      </c>
      <c r="P12" s="9">
        <v>266.72000000000003</v>
      </c>
      <c r="Q12" s="10" t="s">
        <v>152</v>
      </c>
      <c r="R12" s="9">
        <v>3549.6349976400002</v>
      </c>
      <c r="S12" s="10" t="s">
        <v>169</v>
      </c>
    </row>
    <row r="13" spans="1:19" x14ac:dyDescent="0.2">
      <c r="A13" s="12" t="s">
        <v>172</v>
      </c>
      <c r="B13" s="9">
        <v>52.993000000000002</v>
      </c>
      <c r="C13" s="10" t="s">
        <v>169</v>
      </c>
      <c r="D13" s="9">
        <v>1544.9973</v>
      </c>
      <c r="E13" s="10" t="s">
        <v>152</v>
      </c>
      <c r="F13" s="9">
        <v>55.171750000000003</v>
      </c>
      <c r="G13" s="10" t="s">
        <v>169</v>
      </c>
      <c r="H13" s="9">
        <v>841.11367715999995</v>
      </c>
      <c r="I13" s="10" t="s">
        <v>169</v>
      </c>
      <c r="J13" s="9">
        <v>321.27</v>
      </c>
      <c r="K13" s="10" t="s">
        <v>169</v>
      </c>
      <c r="L13" s="9">
        <v>75.325000000000003</v>
      </c>
      <c r="M13" s="10" t="s">
        <v>169</v>
      </c>
      <c r="N13" s="9">
        <v>1351.2159999999999</v>
      </c>
      <c r="O13" s="10" t="s">
        <v>169</v>
      </c>
      <c r="P13" s="9">
        <v>283.38200000000001</v>
      </c>
      <c r="Q13" s="10" t="s">
        <v>152</v>
      </c>
      <c r="R13" s="9">
        <v>4525.4687271599996</v>
      </c>
      <c r="S13" s="10" t="s">
        <v>169</v>
      </c>
    </row>
    <row r="14" spans="1:19" x14ac:dyDescent="0.2">
      <c r="A14" s="12" t="s">
        <v>173</v>
      </c>
      <c r="B14" s="9">
        <v>54.314999999999998</v>
      </c>
      <c r="C14" s="10" t="s">
        <v>169</v>
      </c>
      <c r="D14" s="9">
        <v>1666.1869999999999</v>
      </c>
      <c r="E14" s="10" t="s">
        <v>152</v>
      </c>
      <c r="F14" s="9">
        <v>63.298999999999999</v>
      </c>
      <c r="G14" s="10" t="s">
        <v>169</v>
      </c>
      <c r="H14" s="9">
        <v>817.25606016999996</v>
      </c>
      <c r="I14" s="10" t="s">
        <v>169</v>
      </c>
      <c r="J14" s="9">
        <v>343.63</v>
      </c>
      <c r="K14" s="10" t="s">
        <v>169</v>
      </c>
      <c r="L14" s="9">
        <v>81.715999999999994</v>
      </c>
      <c r="M14" s="10" t="s">
        <v>169</v>
      </c>
      <c r="N14" s="9">
        <v>1397.0923613693301</v>
      </c>
      <c r="O14" s="10" t="s">
        <v>169</v>
      </c>
      <c r="P14" s="9">
        <v>325.767</v>
      </c>
      <c r="Q14" s="10" t="s">
        <v>152</v>
      </c>
      <c r="R14" s="9">
        <v>4749.2624215393298</v>
      </c>
      <c r="S14" s="10" t="s">
        <v>169</v>
      </c>
    </row>
    <row r="15" spans="1:19" x14ac:dyDescent="0.2">
      <c r="A15" s="12" t="s">
        <v>174</v>
      </c>
      <c r="B15" s="9">
        <v>59.456000000000003</v>
      </c>
      <c r="C15" s="10" t="s">
        <v>169</v>
      </c>
      <c r="D15" s="9">
        <v>1544.57</v>
      </c>
      <c r="E15" s="10" t="s">
        <v>152</v>
      </c>
      <c r="F15" s="9">
        <v>71.313946119999997</v>
      </c>
      <c r="G15" s="10" t="s">
        <v>169</v>
      </c>
      <c r="H15" s="9">
        <v>880.11947193000003</v>
      </c>
      <c r="I15" s="10" t="s">
        <v>169</v>
      </c>
      <c r="J15" s="9">
        <v>322.39800000000002</v>
      </c>
      <c r="K15" s="10" t="s">
        <v>169</v>
      </c>
      <c r="L15" s="9">
        <v>86.320999999999998</v>
      </c>
      <c r="M15" s="10" t="s">
        <v>169</v>
      </c>
      <c r="N15" s="9">
        <v>1439.5583342080699</v>
      </c>
      <c r="O15" s="10" t="s">
        <v>169</v>
      </c>
      <c r="P15" s="9">
        <v>320.44900000000001</v>
      </c>
      <c r="Q15" s="10" t="s">
        <v>152</v>
      </c>
      <c r="R15" s="9">
        <v>4724.1857522580704</v>
      </c>
      <c r="S15" s="10" t="s">
        <v>169</v>
      </c>
    </row>
    <row r="16" spans="1:19" x14ac:dyDescent="0.2">
      <c r="A16" s="12" t="s">
        <v>176</v>
      </c>
      <c r="B16" s="9">
        <v>56.133000000000003</v>
      </c>
      <c r="C16" s="10" t="s">
        <v>169</v>
      </c>
      <c r="D16" s="9">
        <v>1666.961</v>
      </c>
      <c r="E16" s="10" t="s">
        <v>152</v>
      </c>
      <c r="F16" s="9">
        <v>73.14848001</v>
      </c>
      <c r="G16" s="10" t="s">
        <v>169</v>
      </c>
      <c r="H16" s="9">
        <v>926.81512296999995</v>
      </c>
      <c r="I16" s="10" t="s">
        <v>169</v>
      </c>
      <c r="J16" s="9">
        <v>321.89999999999998</v>
      </c>
      <c r="K16" s="10" t="s">
        <v>169</v>
      </c>
      <c r="L16" s="9">
        <v>89.73</v>
      </c>
      <c r="M16" s="10" t="s">
        <v>169</v>
      </c>
      <c r="N16" s="9">
        <v>1504.5472392240899</v>
      </c>
      <c r="O16" s="10" t="s">
        <v>169</v>
      </c>
      <c r="P16" s="9">
        <v>357.58685045999999</v>
      </c>
      <c r="Q16" s="10" t="s">
        <v>152</v>
      </c>
      <c r="R16" s="9">
        <v>4996.8216926640898</v>
      </c>
      <c r="S16" s="10" t="s">
        <v>169</v>
      </c>
    </row>
    <row r="17" spans="1:19" x14ac:dyDescent="0.2">
      <c r="A17" s="12" t="s">
        <v>177</v>
      </c>
      <c r="B17" s="9">
        <v>60.33</v>
      </c>
      <c r="C17" s="10" t="s">
        <v>169</v>
      </c>
      <c r="D17" s="9">
        <v>1423.575</v>
      </c>
      <c r="E17" s="10" t="s">
        <v>169</v>
      </c>
      <c r="F17" s="9">
        <v>60.591313999999997</v>
      </c>
      <c r="G17" s="10" t="s">
        <v>169</v>
      </c>
      <c r="H17" s="9">
        <v>922.59701956000004</v>
      </c>
      <c r="I17" s="10" t="s">
        <v>169</v>
      </c>
      <c r="J17" s="9">
        <v>311.327</v>
      </c>
      <c r="K17" s="10" t="s">
        <v>169</v>
      </c>
      <c r="L17" s="9">
        <v>89.632000000000005</v>
      </c>
      <c r="M17" s="10" t="s">
        <v>169</v>
      </c>
      <c r="N17" s="9">
        <v>1483.5239119631599</v>
      </c>
      <c r="O17" s="10" t="s">
        <v>169</v>
      </c>
      <c r="P17" s="9">
        <v>359.44900000000001</v>
      </c>
      <c r="Q17" s="10" t="s">
        <v>152</v>
      </c>
      <c r="R17" s="9">
        <v>4711.0252455231603</v>
      </c>
      <c r="S17" s="10" t="s">
        <v>169</v>
      </c>
    </row>
    <row r="18" spans="1:19" x14ac:dyDescent="0.2">
      <c r="A18" s="12" t="s">
        <v>178</v>
      </c>
      <c r="B18" s="9">
        <v>53.323999999999998</v>
      </c>
      <c r="C18" s="10" t="s">
        <v>169</v>
      </c>
      <c r="D18" s="9">
        <v>1748.346</v>
      </c>
      <c r="E18" s="10" t="s">
        <v>152</v>
      </c>
      <c r="F18" s="9">
        <v>49.984734000000003</v>
      </c>
      <c r="G18" s="10" t="s">
        <v>169</v>
      </c>
      <c r="H18" s="9">
        <v>947.57813955999995</v>
      </c>
      <c r="I18" s="10" t="s">
        <v>169</v>
      </c>
      <c r="J18" s="9">
        <v>314.93400000000003</v>
      </c>
      <c r="K18" s="10" t="s">
        <v>169</v>
      </c>
      <c r="L18" s="9">
        <v>83.745000000000005</v>
      </c>
      <c r="M18" s="10" t="s">
        <v>169</v>
      </c>
      <c r="N18" s="9">
        <v>1503.11990731746</v>
      </c>
      <c r="O18" s="10" t="s">
        <v>169</v>
      </c>
      <c r="P18" s="9">
        <v>363.06020000000001</v>
      </c>
      <c r="Q18" s="10" t="s">
        <v>152</v>
      </c>
      <c r="R18" s="9">
        <v>5064.0919808774597</v>
      </c>
      <c r="S18" s="10" t="s">
        <v>169</v>
      </c>
    </row>
    <row r="19" spans="1:19" x14ac:dyDescent="0.2">
      <c r="A19" s="12" t="s">
        <v>179</v>
      </c>
      <c r="B19" s="9">
        <v>53.11</v>
      </c>
      <c r="C19" s="10" t="s">
        <v>169</v>
      </c>
      <c r="D19" s="9">
        <v>1791.3610000000001</v>
      </c>
      <c r="E19" s="10" t="s">
        <v>152</v>
      </c>
      <c r="F19" s="9">
        <v>53.136527000000001</v>
      </c>
      <c r="G19" s="10" t="s">
        <v>169</v>
      </c>
      <c r="H19" s="9">
        <v>1004.0037870899999</v>
      </c>
      <c r="I19" s="10" t="s">
        <v>169</v>
      </c>
      <c r="J19" s="9">
        <v>315.55099999999999</v>
      </c>
      <c r="K19" s="10" t="s">
        <v>169</v>
      </c>
      <c r="L19" s="9">
        <v>83.716999999999999</v>
      </c>
      <c r="M19" s="10" t="s">
        <v>169</v>
      </c>
      <c r="N19" s="9">
        <v>1584.6764246704699</v>
      </c>
      <c r="O19" s="10" t="s">
        <v>169</v>
      </c>
      <c r="P19" s="9">
        <v>400.45819999999998</v>
      </c>
      <c r="Q19" s="10" t="s">
        <v>152</v>
      </c>
      <c r="R19" s="9">
        <v>5286.0139387604704</v>
      </c>
      <c r="S19" s="10" t="s">
        <v>169</v>
      </c>
    </row>
    <row r="20" spans="1:19" x14ac:dyDescent="0.2">
      <c r="A20" s="12" t="s">
        <v>180</v>
      </c>
      <c r="B20" s="9">
        <v>56.789000000000001</v>
      </c>
      <c r="C20" s="10" t="s">
        <v>169</v>
      </c>
      <c r="D20" s="9">
        <v>1857.2139999999999</v>
      </c>
      <c r="E20" s="10" t="s">
        <v>152</v>
      </c>
      <c r="F20" s="9">
        <v>53.215101650000001</v>
      </c>
      <c r="G20" s="10" t="s">
        <v>169</v>
      </c>
      <c r="H20" s="9">
        <v>1040.56988142</v>
      </c>
      <c r="I20" s="10" t="s">
        <v>169</v>
      </c>
      <c r="J20" s="9">
        <v>308.10500000000002</v>
      </c>
      <c r="K20" s="10" t="s">
        <v>169</v>
      </c>
      <c r="L20" s="9">
        <v>82.305570000000003</v>
      </c>
      <c r="M20" s="10" t="s">
        <v>169</v>
      </c>
      <c r="N20" s="9">
        <v>1515.01764565029</v>
      </c>
      <c r="O20" s="10" t="s">
        <v>169</v>
      </c>
      <c r="P20" s="9">
        <v>421.89</v>
      </c>
      <c r="Q20" s="10" t="s">
        <v>152</v>
      </c>
      <c r="R20" s="9">
        <v>5335.1061987202902</v>
      </c>
      <c r="S20" s="10" t="s">
        <v>169</v>
      </c>
    </row>
    <row r="21" spans="1:19" x14ac:dyDescent="0.2">
      <c r="A21" s="12" t="s">
        <v>181</v>
      </c>
      <c r="B21" s="9">
        <v>54.898000000000003</v>
      </c>
      <c r="C21" s="10" t="s">
        <v>169</v>
      </c>
      <c r="D21" s="9">
        <v>1889.4022027200001</v>
      </c>
      <c r="E21" s="10" t="s">
        <v>152</v>
      </c>
      <c r="F21" s="9">
        <v>58.040027000000002</v>
      </c>
      <c r="G21" s="10" t="s">
        <v>169</v>
      </c>
      <c r="H21" s="9">
        <v>1045.5222696599999</v>
      </c>
      <c r="I21" s="10" t="s">
        <v>169</v>
      </c>
      <c r="J21" s="9">
        <v>381.75200000000001</v>
      </c>
      <c r="K21" s="10" t="s">
        <v>169</v>
      </c>
      <c r="L21" s="9">
        <v>82.435000000000002</v>
      </c>
      <c r="M21" s="10" t="s">
        <v>169</v>
      </c>
      <c r="N21" s="9">
        <v>1511.9987091778801</v>
      </c>
      <c r="O21" s="10" t="s">
        <v>169</v>
      </c>
      <c r="P21" s="9">
        <v>442.15600000000001</v>
      </c>
      <c r="Q21" s="10" t="s">
        <v>152</v>
      </c>
      <c r="R21" s="9">
        <v>5466.2042085578796</v>
      </c>
      <c r="S21" s="10" t="s">
        <v>169</v>
      </c>
    </row>
    <row r="22" spans="1:19" x14ac:dyDescent="0.2">
      <c r="A22" s="12" t="s">
        <v>182</v>
      </c>
      <c r="B22" s="9">
        <v>49.773000000000003</v>
      </c>
      <c r="C22" s="10" t="s">
        <v>169</v>
      </c>
      <c r="D22" s="9">
        <v>2072.6550000000002</v>
      </c>
      <c r="E22" s="10" t="s">
        <v>152</v>
      </c>
      <c r="F22" s="9">
        <v>68.444117000000006</v>
      </c>
      <c r="G22" s="10" t="s">
        <v>169</v>
      </c>
      <c r="H22" s="9">
        <v>1083.03581089102</v>
      </c>
      <c r="I22" s="10" t="s">
        <v>169</v>
      </c>
      <c r="J22" s="9">
        <v>381.44299999999998</v>
      </c>
      <c r="K22" s="10" t="s">
        <v>169</v>
      </c>
      <c r="L22" s="9">
        <v>83.417299999999997</v>
      </c>
      <c r="M22" s="10" t="s">
        <v>169</v>
      </c>
      <c r="N22" s="9">
        <v>1614.3288441</v>
      </c>
      <c r="O22" s="10" t="s">
        <v>169</v>
      </c>
      <c r="P22" s="9">
        <v>436.12200000000001</v>
      </c>
      <c r="Q22" s="10" t="s">
        <v>152</v>
      </c>
      <c r="R22" s="9">
        <v>5789.2190719910204</v>
      </c>
      <c r="S22" s="10" t="s">
        <v>169</v>
      </c>
    </row>
    <row r="23" spans="1:19" x14ac:dyDescent="0.2">
      <c r="A23" s="12" t="s">
        <v>184</v>
      </c>
      <c r="B23" s="9">
        <v>50.070999999999998</v>
      </c>
      <c r="C23" s="10" t="s">
        <v>169</v>
      </c>
      <c r="D23" s="9">
        <v>2215.5149999999999</v>
      </c>
      <c r="E23" s="10" t="s">
        <v>152</v>
      </c>
      <c r="F23" s="9">
        <v>83.970619999999997</v>
      </c>
      <c r="G23" s="10" t="s">
        <v>169</v>
      </c>
      <c r="H23" s="9">
        <v>1139.6065337631101</v>
      </c>
      <c r="I23" s="10" t="s">
        <v>169</v>
      </c>
      <c r="J23" s="9">
        <v>380.80500000000001</v>
      </c>
      <c r="K23" s="10" t="s">
        <v>169</v>
      </c>
      <c r="L23" s="9">
        <v>85.091899999999995</v>
      </c>
      <c r="M23" s="10" t="s">
        <v>169</v>
      </c>
      <c r="N23" s="9">
        <v>1680.8689999999999</v>
      </c>
      <c r="O23" s="10" t="s">
        <v>169</v>
      </c>
      <c r="P23" s="9">
        <v>388.96499999999997</v>
      </c>
      <c r="Q23" s="10" t="s">
        <v>152</v>
      </c>
      <c r="R23" s="9">
        <v>6024.8940537631097</v>
      </c>
      <c r="S23" s="10" t="s">
        <v>169</v>
      </c>
    </row>
    <row r="24" spans="1:19" x14ac:dyDescent="0.2">
      <c r="A24" s="12" t="s">
        <v>185</v>
      </c>
      <c r="B24" s="9">
        <v>49.722000000000001</v>
      </c>
      <c r="C24" s="10" t="s">
        <v>169</v>
      </c>
      <c r="D24" s="9">
        <v>2230.9863999999998</v>
      </c>
      <c r="E24" s="10" t="s">
        <v>152</v>
      </c>
      <c r="F24" s="9">
        <v>82.565603999999993</v>
      </c>
      <c r="G24" s="10" t="s">
        <v>169</v>
      </c>
      <c r="H24" s="9">
        <v>1137.78720363869</v>
      </c>
      <c r="I24" s="10" t="s">
        <v>169</v>
      </c>
      <c r="J24" s="9">
        <v>357.78399999999999</v>
      </c>
      <c r="K24" s="10" t="s">
        <v>169</v>
      </c>
      <c r="L24" s="9">
        <v>79.464399999999998</v>
      </c>
      <c r="M24" s="10" t="s">
        <v>169</v>
      </c>
      <c r="N24" s="9">
        <v>1636.09646633484</v>
      </c>
      <c r="O24" s="10" t="s">
        <v>169</v>
      </c>
      <c r="P24" s="9">
        <v>368.31107271000002</v>
      </c>
      <c r="Q24" s="10" t="s">
        <v>152</v>
      </c>
      <c r="R24" s="9">
        <v>5942.7171466835298</v>
      </c>
      <c r="S24" s="10" t="s">
        <v>169</v>
      </c>
    </row>
    <row r="25" spans="1:19" x14ac:dyDescent="0.2">
      <c r="A25" s="12" t="s">
        <v>187</v>
      </c>
      <c r="B25" s="9">
        <v>48.893999999999998</v>
      </c>
      <c r="C25" s="10" t="s">
        <v>169</v>
      </c>
      <c r="D25" s="9">
        <v>2330.2579999999998</v>
      </c>
      <c r="E25" s="10" t="s">
        <v>152</v>
      </c>
      <c r="F25" s="9">
        <v>94.338999999999999</v>
      </c>
      <c r="G25" s="10" t="s">
        <v>330</v>
      </c>
      <c r="H25" s="9">
        <v>1188.1449978246301</v>
      </c>
      <c r="I25" s="10" t="s">
        <v>169</v>
      </c>
      <c r="J25" s="9">
        <v>393.30599999999998</v>
      </c>
      <c r="K25" s="10" t="s">
        <v>152</v>
      </c>
      <c r="L25" s="9">
        <v>77.046406000000005</v>
      </c>
      <c r="M25" s="10" t="s">
        <v>169</v>
      </c>
      <c r="N25" s="9">
        <v>1704.1928903414</v>
      </c>
      <c r="O25" s="10" t="s">
        <v>169</v>
      </c>
      <c r="P25" s="9">
        <v>359.01799999999997</v>
      </c>
      <c r="Q25" s="10" t="s">
        <v>152</v>
      </c>
      <c r="R25" s="9">
        <v>6195.1992941660201</v>
      </c>
      <c r="S25" s="10" t="s">
        <v>429</v>
      </c>
    </row>
    <row r="26" spans="1:19" x14ac:dyDescent="0.2">
      <c r="A26" s="12" t="s">
        <v>188</v>
      </c>
      <c r="B26" s="9">
        <v>51.683</v>
      </c>
      <c r="C26" s="10" t="s">
        <v>169</v>
      </c>
      <c r="D26" s="9">
        <v>2480.4740000000002</v>
      </c>
      <c r="E26" s="10" t="s">
        <v>152</v>
      </c>
      <c r="F26" s="9">
        <v>96.31</v>
      </c>
      <c r="G26" s="10" t="s">
        <v>152</v>
      </c>
      <c r="H26" s="9">
        <v>1268.6024574974699</v>
      </c>
      <c r="I26" s="10" t="s">
        <v>169</v>
      </c>
      <c r="J26" s="9">
        <v>409.714</v>
      </c>
      <c r="K26" s="10" t="s">
        <v>152</v>
      </c>
      <c r="L26" s="9">
        <v>83.536119999999997</v>
      </c>
      <c r="M26" s="10" t="s">
        <v>169</v>
      </c>
      <c r="N26" s="9">
        <v>1820.3476051979601</v>
      </c>
      <c r="O26" s="10" t="s">
        <v>169</v>
      </c>
      <c r="P26" s="9">
        <v>383.68</v>
      </c>
      <c r="Q26" s="10" t="s">
        <v>152</v>
      </c>
      <c r="R26" s="9">
        <v>6594.3471826954201</v>
      </c>
      <c r="S26" s="10" t="s">
        <v>169</v>
      </c>
    </row>
    <row r="27" spans="1:19" x14ac:dyDescent="0.2">
      <c r="A27" s="12" t="s">
        <v>189</v>
      </c>
      <c r="B27" s="9">
        <v>55.677999999999997</v>
      </c>
      <c r="C27" s="10" t="s">
        <v>152</v>
      </c>
      <c r="D27" s="9">
        <v>2225.4299999999998</v>
      </c>
      <c r="E27" s="10" t="s">
        <v>152</v>
      </c>
      <c r="F27" s="9">
        <v>75.108999999999995</v>
      </c>
      <c r="G27" s="10" t="s">
        <v>152</v>
      </c>
      <c r="H27" s="9">
        <v>1181.5698476143</v>
      </c>
      <c r="I27" s="10" t="s">
        <v>152</v>
      </c>
      <c r="J27" s="9">
        <v>338.68</v>
      </c>
      <c r="K27" s="10" t="s">
        <v>152</v>
      </c>
      <c r="L27" s="9">
        <v>83.570485000000005</v>
      </c>
      <c r="M27" s="10" t="s">
        <v>169</v>
      </c>
      <c r="N27" s="9">
        <v>1475.81970715651</v>
      </c>
      <c r="O27" s="10" t="s">
        <v>169</v>
      </c>
      <c r="P27" s="9">
        <v>412.68200000000002</v>
      </c>
      <c r="Q27" s="10" t="s">
        <v>152</v>
      </c>
      <c r="R27" s="9">
        <v>5848.5390397708097</v>
      </c>
      <c r="S27" s="10" t="s">
        <v>169</v>
      </c>
    </row>
    <row r="28" spans="1:19" x14ac:dyDescent="0.2">
      <c r="A28" s="12" t="s">
        <v>190</v>
      </c>
      <c r="B28" s="9">
        <v>67.979975999999994</v>
      </c>
      <c r="C28" s="10" t="s">
        <v>152</v>
      </c>
      <c r="D28" s="9">
        <v>2590.607</v>
      </c>
      <c r="E28" s="10" t="s">
        <v>152</v>
      </c>
      <c r="F28" s="9">
        <v>98.947000000000003</v>
      </c>
      <c r="G28" s="10" t="s">
        <v>152</v>
      </c>
      <c r="H28" s="9">
        <v>1659.8640435029599</v>
      </c>
      <c r="I28" s="10" t="s">
        <v>152</v>
      </c>
      <c r="J28" s="9">
        <v>455.94025957000002</v>
      </c>
      <c r="K28" s="10" t="s">
        <v>152</v>
      </c>
      <c r="L28" s="9">
        <v>107.59460511</v>
      </c>
      <c r="M28" s="10" t="s">
        <v>152</v>
      </c>
      <c r="N28" s="9">
        <v>1277.2588982991499</v>
      </c>
      <c r="O28" s="10" t="s">
        <v>169</v>
      </c>
      <c r="P28" s="9">
        <v>482.15696200000002</v>
      </c>
      <c r="Q28" s="10" t="s">
        <v>152</v>
      </c>
      <c r="R28" s="9">
        <v>6740.3487444821103</v>
      </c>
      <c r="S28" s="10" t="s">
        <v>169</v>
      </c>
    </row>
    <row r="29" spans="1:19" x14ac:dyDescent="0.2">
      <c r="A29" s="12" t="s">
        <v>191</v>
      </c>
      <c r="B29" s="9">
        <v>71.955241000000001</v>
      </c>
      <c r="C29" s="10" t="s">
        <v>152</v>
      </c>
      <c r="D29" s="9">
        <v>2659.5320000000002</v>
      </c>
      <c r="E29" s="10" t="s">
        <v>152</v>
      </c>
      <c r="F29" s="9">
        <v>98.070999999999998</v>
      </c>
      <c r="G29" s="10" t="s">
        <v>152</v>
      </c>
      <c r="H29" s="9">
        <v>1668.76269918353</v>
      </c>
      <c r="I29" s="10" t="s">
        <v>152</v>
      </c>
      <c r="J29" s="9">
        <v>530.36949749999997</v>
      </c>
      <c r="K29" s="10" t="s">
        <v>152</v>
      </c>
      <c r="L29" s="9">
        <v>110.1829163</v>
      </c>
      <c r="M29" s="10" t="s">
        <v>152</v>
      </c>
      <c r="N29" s="9">
        <v>1846.97295343116</v>
      </c>
      <c r="O29" s="10" t="s">
        <v>169</v>
      </c>
      <c r="P29" s="9">
        <v>493.25193999999999</v>
      </c>
      <c r="Q29" s="10" t="s">
        <v>320</v>
      </c>
      <c r="R29" s="9">
        <v>7479.0982474146904</v>
      </c>
      <c r="S29" s="10" t="s">
        <v>424</v>
      </c>
    </row>
    <row r="30" spans="1:19" x14ac:dyDescent="0.2">
      <c r="A30" s="12" t="s">
        <v>192</v>
      </c>
      <c r="B30" s="9">
        <v>86.082578999999996</v>
      </c>
      <c r="C30" s="10" t="s">
        <v>152</v>
      </c>
      <c r="D30" s="9">
        <v>3362.0219999999999</v>
      </c>
      <c r="E30" s="10" t="s">
        <v>152</v>
      </c>
      <c r="F30" s="9">
        <v>108.886</v>
      </c>
      <c r="G30" s="10" t="s">
        <v>152</v>
      </c>
      <c r="H30" s="9">
        <v>1932.5867884695199</v>
      </c>
      <c r="I30" s="10" t="s">
        <v>152</v>
      </c>
      <c r="J30" s="9">
        <v>619.50434049</v>
      </c>
      <c r="K30" s="10" t="s">
        <v>152</v>
      </c>
      <c r="L30" s="9">
        <v>113.65644399</v>
      </c>
      <c r="M30" s="10" t="s">
        <v>152</v>
      </c>
      <c r="N30" s="9">
        <v>2279.3905303361898</v>
      </c>
      <c r="O30" s="10" t="s">
        <v>169</v>
      </c>
      <c r="P30" s="9">
        <v>536.04957300000001</v>
      </c>
      <c r="Q30" s="10" t="s">
        <v>320</v>
      </c>
      <c r="R30" s="9">
        <v>9038.1782552857094</v>
      </c>
      <c r="S30" s="10" t="s">
        <v>424</v>
      </c>
    </row>
    <row r="31" spans="1:19" x14ac:dyDescent="0.2">
      <c r="A31" s="12" t="s">
        <v>193</v>
      </c>
      <c r="B31" s="9">
        <v>86.274152000000001</v>
      </c>
      <c r="C31" s="10" t="s">
        <v>152</v>
      </c>
      <c r="D31" s="9">
        <v>3492.6469999999999</v>
      </c>
      <c r="E31" s="10" t="s">
        <v>320</v>
      </c>
      <c r="F31" s="9">
        <v>109.2871</v>
      </c>
      <c r="G31" s="10" t="s">
        <v>169</v>
      </c>
      <c r="H31" s="9">
        <v>2097.8254459890099</v>
      </c>
      <c r="I31" s="10" t="s">
        <v>152</v>
      </c>
      <c r="J31" s="9">
        <v>631.70188399999995</v>
      </c>
      <c r="K31" s="10" t="s">
        <v>152</v>
      </c>
      <c r="L31" s="9">
        <v>122.38323699999999</v>
      </c>
      <c r="M31" s="10" t="s">
        <v>152</v>
      </c>
      <c r="N31" s="9">
        <v>2357.8489316466998</v>
      </c>
      <c r="O31" s="10" t="s">
        <v>169</v>
      </c>
      <c r="P31" s="9">
        <v>559.38941499999999</v>
      </c>
      <c r="Q31" s="10" t="s">
        <v>320</v>
      </c>
      <c r="R31" s="9">
        <v>9457.3571656357108</v>
      </c>
      <c r="S31" s="10" t="s">
        <v>424</v>
      </c>
    </row>
    <row r="32" spans="1:19" x14ac:dyDescent="0.2">
      <c r="A32" s="15" t="s">
        <v>195</v>
      </c>
      <c r="B32" s="13">
        <v>82.520825000000002</v>
      </c>
      <c r="C32" s="14" t="s">
        <v>152</v>
      </c>
      <c r="D32" s="13">
        <v>3625.4839999999999</v>
      </c>
      <c r="E32" s="14" t="s">
        <v>152</v>
      </c>
      <c r="F32" s="13">
        <v>111.64190142</v>
      </c>
      <c r="G32" s="14" t="s">
        <v>169</v>
      </c>
      <c r="H32" s="13">
        <v>2214.6541203504698</v>
      </c>
      <c r="I32" s="14" t="s">
        <v>152</v>
      </c>
      <c r="J32" s="13">
        <v>662.36470971000006</v>
      </c>
      <c r="K32" s="14" t="s">
        <v>152</v>
      </c>
      <c r="L32" s="13">
        <v>118.09674699999999</v>
      </c>
      <c r="M32" s="14" t="s">
        <v>152</v>
      </c>
      <c r="N32" s="13">
        <v>2467.2204323999999</v>
      </c>
      <c r="O32" s="14" t="s">
        <v>169</v>
      </c>
      <c r="P32" s="13">
        <v>574.82529599999998</v>
      </c>
      <c r="Q32" s="14" t="s">
        <v>152</v>
      </c>
      <c r="R32" s="13">
        <v>9856.8080318804696</v>
      </c>
      <c r="S32" s="14" t="s">
        <v>169</v>
      </c>
    </row>
    <row r="34" spans="1:2" x14ac:dyDescent="0.2">
      <c r="A34" s="16" t="s">
        <v>196</v>
      </c>
      <c r="B34" s="16" t="s">
        <v>229</v>
      </c>
    </row>
    <row r="37" spans="1:2" x14ac:dyDescent="0.2">
      <c r="B37" s="16" t="s">
        <v>336</v>
      </c>
    </row>
    <row r="38" spans="1:2" x14ac:dyDescent="0.2">
      <c r="B38" s="16" t="s">
        <v>203</v>
      </c>
    </row>
    <row r="39" spans="1:2" x14ac:dyDescent="0.2">
      <c r="B39" s="16" t="s">
        <v>325</v>
      </c>
    </row>
    <row r="42" spans="1:2" x14ac:dyDescent="0.2">
      <c r="A42" s="17" t="str">
        <f>HYPERLINK("#'TOTAL 9'!A2", "&lt;&lt;&lt; Previous table")</f>
        <v>&lt;&lt;&lt; Previous table</v>
      </c>
    </row>
    <row r="43" spans="1:2" x14ac:dyDescent="0.2">
      <c r="A43" s="17" t="str">
        <f>HYPERLINK("#'TOTAL 12'!A2",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HYPERLINK("#'INDEX'!B136", "Link to index")</f>
        <v>Link to index</v>
      </c>
    </row>
    <row r="2" spans="1:19" ht="15.75" customHeight="1" x14ac:dyDescent="0.2">
      <c r="A2" s="27" t="s">
        <v>535</v>
      </c>
      <c r="B2" s="28"/>
      <c r="C2" s="28"/>
      <c r="D2" s="28"/>
      <c r="E2" s="28"/>
      <c r="F2" s="28"/>
      <c r="G2" s="28"/>
      <c r="H2" s="28"/>
      <c r="I2" s="28"/>
      <c r="J2" s="28"/>
      <c r="K2" s="28"/>
      <c r="L2" s="28"/>
      <c r="M2" s="28"/>
      <c r="N2" s="28"/>
      <c r="O2" s="28"/>
      <c r="P2" s="28"/>
      <c r="Q2" s="28"/>
      <c r="R2" s="28"/>
      <c r="S2" s="28"/>
    </row>
    <row r="3" spans="1:19" ht="15.75" customHeight="1" x14ac:dyDescent="0.2">
      <c r="A3" s="27" t="s">
        <v>147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97.876896265560205</v>
      </c>
      <c r="C7" s="10" t="s">
        <v>169</v>
      </c>
      <c r="D7" s="9">
        <v>3120.8819087136899</v>
      </c>
      <c r="E7" s="10" t="s">
        <v>152</v>
      </c>
      <c r="F7" s="9">
        <v>75.169763485477205</v>
      </c>
      <c r="G7" s="10" t="s">
        <v>169</v>
      </c>
      <c r="H7" s="9">
        <v>1306.96812082888</v>
      </c>
      <c r="I7" s="10" t="s">
        <v>169</v>
      </c>
      <c r="J7" s="9">
        <v>516.72922821576799</v>
      </c>
      <c r="K7" s="10" t="s">
        <v>169</v>
      </c>
      <c r="L7" s="9">
        <v>148.62223968464701</v>
      </c>
      <c r="M7" s="10" t="s">
        <v>152</v>
      </c>
      <c r="N7" s="9">
        <v>1186.2409857218299</v>
      </c>
      <c r="O7" s="10" t="s">
        <v>169</v>
      </c>
      <c r="P7" s="9">
        <v>422.80491286307102</v>
      </c>
      <c r="Q7" s="10" t="s">
        <v>152</v>
      </c>
      <c r="R7" s="9">
        <v>6875.2940557789198</v>
      </c>
      <c r="S7" s="10" t="s">
        <v>169</v>
      </c>
    </row>
    <row r="8" spans="1:19" x14ac:dyDescent="0.2">
      <c r="A8" s="12" t="s">
        <v>164</v>
      </c>
      <c r="B8" s="9">
        <v>65.923217221135005</v>
      </c>
      <c r="C8" s="10" t="s">
        <v>169</v>
      </c>
      <c r="D8" s="9">
        <v>2212.1064853229</v>
      </c>
      <c r="E8" s="10" t="s">
        <v>152</v>
      </c>
      <c r="F8" s="9">
        <v>58.600109589041097</v>
      </c>
      <c r="G8" s="10" t="s">
        <v>169</v>
      </c>
      <c r="H8" s="9">
        <v>984.05950539428602</v>
      </c>
      <c r="I8" s="10" t="s">
        <v>169</v>
      </c>
      <c r="J8" s="9">
        <v>418.87908806262197</v>
      </c>
      <c r="K8" s="10" t="s">
        <v>169</v>
      </c>
      <c r="L8" s="9">
        <v>123.558132837573</v>
      </c>
      <c r="M8" s="10" t="s">
        <v>169</v>
      </c>
      <c r="N8" s="9">
        <v>905.38538884868899</v>
      </c>
      <c r="O8" s="10" t="s">
        <v>169</v>
      </c>
      <c r="P8" s="9">
        <v>417.731636007828</v>
      </c>
      <c r="Q8" s="10" t="s">
        <v>152</v>
      </c>
      <c r="R8" s="9">
        <v>5186.2435632840698</v>
      </c>
      <c r="S8" s="10" t="s">
        <v>169</v>
      </c>
    </row>
    <row r="9" spans="1:19" x14ac:dyDescent="0.2">
      <c r="A9" s="12" t="s">
        <v>165</v>
      </c>
      <c r="B9" s="9">
        <v>60.032471482889697</v>
      </c>
      <c r="C9" s="10" t="s">
        <v>169</v>
      </c>
      <c r="D9" s="9">
        <v>2240.22592395437</v>
      </c>
      <c r="E9" s="10" t="s">
        <v>169</v>
      </c>
      <c r="F9" s="9">
        <v>61.459458128912601</v>
      </c>
      <c r="G9" s="10" t="s">
        <v>169</v>
      </c>
      <c r="H9" s="9">
        <v>1043.28675507046</v>
      </c>
      <c r="I9" s="10" t="s">
        <v>169</v>
      </c>
      <c r="J9" s="9">
        <v>424.69177566539901</v>
      </c>
      <c r="K9" s="10" t="s">
        <v>169</v>
      </c>
      <c r="L9" s="9">
        <v>118.27575681368801</v>
      </c>
      <c r="M9" s="10" t="s">
        <v>169</v>
      </c>
      <c r="N9" s="9">
        <v>864.61994974787103</v>
      </c>
      <c r="O9" s="10" t="s">
        <v>169</v>
      </c>
      <c r="P9" s="9">
        <v>413.84815589353599</v>
      </c>
      <c r="Q9" s="10" t="s">
        <v>152</v>
      </c>
      <c r="R9" s="9">
        <v>5226.4402467571299</v>
      </c>
      <c r="S9" s="10" t="s">
        <v>169</v>
      </c>
    </row>
    <row r="10" spans="1:19" x14ac:dyDescent="0.2">
      <c r="A10" s="12" t="s">
        <v>166</v>
      </c>
      <c r="B10" s="9">
        <v>86.349952029520296</v>
      </c>
      <c r="C10" s="10" t="s">
        <v>169</v>
      </c>
      <c r="D10" s="9">
        <v>2275.8516346863498</v>
      </c>
      <c r="E10" s="10" t="s">
        <v>152</v>
      </c>
      <c r="F10" s="9">
        <v>64.1258597785978</v>
      </c>
      <c r="G10" s="10" t="s">
        <v>169</v>
      </c>
      <c r="H10" s="9">
        <v>1133.80449238085</v>
      </c>
      <c r="I10" s="10" t="s">
        <v>169</v>
      </c>
      <c r="J10" s="9">
        <v>485.13286715867201</v>
      </c>
      <c r="K10" s="10" t="s">
        <v>169</v>
      </c>
      <c r="L10" s="9">
        <v>126.587653136531</v>
      </c>
      <c r="M10" s="10" t="s">
        <v>169</v>
      </c>
      <c r="N10" s="9">
        <v>897.82364126822904</v>
      </c>
      <c r="O10" s="10" t="s">
        <v>169</v>
      </c>
      <c r="P10" s="9">
        <v>414.53224354243503</v>
      </c>
      <c r="Q10" s="10" t="s">
        <v>152</v>
      </c>
      <c r="R10" s="9">
        <v>5484.2083439811804</v>
      </c>
      <c r="S10" s="10" t="s">
        <v>169</v>
      </c>
    </row>
    <row r="11" spans="1:19" x14ac:dyDescent="0.2">
      <c r="A11" s="12" t="s">
        <v>170</v>
      </c>
      <c r="B11" s="9">
        <v>98.691646846846893</v>
      </c>
      <c r="C11" s="10" t="s">
        <v>169</v>
      </c>
      <c r="D11" s="9">
        <v>2322.3827855855902</v>
      </c>
      <c r="E11" s="10" t="s">
        <v>152</v>
      </c>
      <c r="F11" s="9">
        <v>67.302522522522494</v>
      </c>
      <c r="G11" s="10" t="s">
        <v>169</v>
      </c>
      <c r="H11" s="9">
        <v>1264.6831767431399</v>
      </c>
      <c r="I11" s="10" t="s">
        <v>169</v>
      </c>
      <c r="J11" s="9">
        <v>540.59807927927898</v>
      </c>
      <c r="K11" s="10" t="s">
        <v>169</v>
      </c>
      <c r="L11" s="9">
        <v>134.152266666667</v>
      </c>
      <c r="M11" s="10" t="s">
        <v>169</v>
      </c>
      <c r="N11" s="9">
        <v>902.64433965318904</v>
      </c>
      <c r="O11" s="10" t="s">
        <v>169</v>
      </c>
      <c r="P11" s="9">
        <v>437.13646486486499</v>
      </c>
      <c r="Q11" s="10" t="s">
        <v>152</v>
      </c>
      <c r="R11" s="9">
        <v>5767.5912821620896</v>
      </c>
      <c r="S11" s="10" t="s">
        <v>169</v>
      </c>
    </row>
    <row r="12" spans="1:19" x14ac:dyDescent="0.2">
      <c r="A12" s="12" t="s">
        <v>171</v>
      </c>
      <c r="B12" s="9">
        <v>96.072753521126799</v>
      </c>
      <c r="C12" s="10" t="s">
        <v>169</v>
      </c>
      <c r="D12" s="9">
        <v>2490.2161971831001</v>
      </c>
      <c r="E12" s="10" t="s">
        <v>152</v>
      </c>
      <c r="F12" s="9">
        <v>78.153211267605599</v>
      </c>
      <c r="G12" s="10" t="s">
        <v>169</v>
      </c>
      <c r="H12" s="9">
        <v>1371.86637671993</v>
      </c>
      <c r="I12" s="10" t="s">
        <v>169</v>
      </c>
      <c r="J12" s="9">
        <v>552.618105633803</v>
      </c>
      <c r="K12" s="10" t="s">
        <v>169</v>
      </c>
      <c r="L12" s="9">
        <v>134.988169014085</v>
      </c>
      <c r="M12" s="10" t="s">
        <v>169</v>
      </c>
      <c r="N12" s="9">
        <v>905.59083402190197</v>
      </c>
      <c r="O12" s="10" t="s">
        <v>169</v>
      </c>
      <c r="P12" s="9">
        <v>457.36845070422498</v>
      </c>
      <c r="Q12" s="10" t="s">
        <v>152</v>
      </c>
      <c r="R12" s="9">
        <v>6086.8740980657703</v>
      </c>
      <c r="S12" s="10" t="s">
        <v>169</v>
      </c>
    </row>
    <row r="13" spans="1:19" x14ac:dyDescent="0.2">
      <c r="A13" s="12" t="s">
        <v>172</v>
      </c>
      <c r="B13" s="9">
        <v>88.080515358361794</v>
      </c>
      <c r="C13" s="10" t="s">
        <v>169</v>
      </c>
      <c r="D13" s="9">
        <v>2567.9647955631399</v>
      </c>
      <c r="E13" s="10" t="s">
        <v>152</v>
      </c>
      <c r="F13" s="9">
        <v>91.7018506825939</v>
      </c>
      <c r="G13" s="10" t="s">
        <v>169</v>
      </c>
      <c r="H13" s="9">
        <v>1398.02853507481</v>
      </c>
      <c r="I13" s="10" t="s">
        <v>169</v>
      </c>
      <c r="J13" s="9">
        <v>533.98802047781601</v>
      </c>
      <c r="K13" s="10" t="s">
        <v>169</v>
      </c>
      <c r="L13" s="9">
        <v>125.19889078498301</v>
      </c>
      <c r="M13" s="10" t="s">
        <v>169</v>
      </c>
      <c r="N13" s="9">
        <v>2245.8777883959001</v>
      </c>
      <c r="O13" s="10" t="s">
        <v>169</v>
      </c>
      <c r="P13" s="9">
        <v>471.013767918089</v>
      </c>
      <c r="Q13" s="10" t="s">
        <v>152</v>
      </c>
      <c r="R13" s="9">
        <v>7521.8541642557002</v>
      </c>
      <c r="S13" s="10" t="s">
        <v>169</v>
      </c>
    </row>
    <row r="14" spans="1:19" x14ac:dyDescent="0.2">
      <c r="A14" s="12" t="s">
        <v>173</v>
      </c>
      <c r="B14" s="9">
        <v>87.732686567164194</v>
      </c>
      <c r="C14" s="10" t="s">
        <v>169</v>
      </c>
      <c r="D14" s="9">
        <v>2691.3202951907101</v>
      </c>
      <c r="E14" s="10" t="s">
        <v>152</v>
      </c>
      <c r="F14" s="9">
        <v>102.244155887231</v>
      </c>
      <c r="G14" s="10" t="s">
        <v>169</v>
      </c>
      <c r="H14" s="9">
        <v>1320.0786112861999</v>
      </c>
      <c r="I14" s="10" t="s">
        <v>169</v>
      </c>
      <c r="J14" s="9">
        <v>555.05077943615299</v>
      </c>
      <c r="K14" s="10" t="s">
        <v>169</v>
      </c>
      <c r="L14" s="9">
        <v>131.99234494195699</v>
      </c>
      <c r="M14" s="10" t="s">
        <v>169</v>
      </c>
      <c r="N14" s="9">
        <v>2256.6632835385199</v>
      </c>
      <c r="O14" s="10" t="s">
        <v>169</v>
      </c>
      <c r="P14" s="9">
        <v>526.19744278607004</v>
      </c>
      <c r="Q14" s="10" t="s">
        <v>152</v>
      </c>
      <c r="R14" s="9">
        <v>7671.2795996340101</v>
      </c>
      <c r="S14" s="10" t="s">
        <v>169</v>
      </c>
    </row>
    <row r="15" spans="1:19" x14ac:dyDescent="0.2">
      <c r="A15" s="12" t="s">
        <v>174</v>
      </c>
      <c r="B15" s="9">
        <v>92.804717948717993</v>
      </c>
      <c r="C15" s="10" t="s">
        <v>169</v>
      </c>
      <c r="D15" s="9">
        <v>2410.9153525641</v>
      </c>
      <c r="E15" s="10" t="s">
        <v>152</v>
      </c>
      <c r="F15" s="9">
        <v>111.31375564243601</v>
      </c>
      <c r="G15" s="10" t="s">
        <v>169</v>
      </c>
      <c r="H15" s="9">
        <v>1373.7762270189401</v>
      </c>
      <c r="I15" s="10" t="s">
        <v>169</v>
      </c>
      <c r="J15" s="9">
        <v>503.23021153846202</v>
      </c>
      <c r="K15" s="10" t="s">
        <v>169</v>
      </c>
      <c r="L15" s="9">
        <v>134.738227564103</v>
      </c>
      <c r="M15" s="10" t="s">
        <v>169</v>
      </c>
      <c r="N15" s="9">
        <v>2247.00291269017</v>
      </c>
      <c r="O15" s="10" t="s">
        <v>169</v>
      </c>
      <c r="P15" s="9">
        <v>500.18802243589698</v>
      </c>
      <c r="Q15" s="10" t="s">
        <v>152</v>
      </c>
      <c r="R15" s="9">
        <v>7373.9694274028298</v>
      </c>
      <c r="S15" s="10" t="s">
        <v>169</v>
      </c>
    </row>
    <row r="16" spans="1:19" x14ac:dyDescent="0.2">
      <c r="A16" s="12" t="s">
        <v>176</v>
      </c>
      <c r="B16" s="9">
        <v>85.028836702954905</v>
      </c>
      <c r="C16" s="10" t="s">
        <v>169</v>
      </c>
      <c r="D16" s="9">
        <v>2525.0700062208398</v>
      </c>
      <c r="E16" s="10" t="s">
        <v>152</v>
      </c>
      <c r="F16" s="9">
        <v>110.803451834743</v>
      </c>
      <c r="G16" s="10" t="s">
        <v>169</v>
      </c>
      <c r="H16" s="9">
        <v>1403.9159094444501</v>
      </c>
      <c r="I16" s="10" t="s">
        <v>169</v>
      </c>
      <c r="J16" s="9">
        <v>487.60590979782302</v>
      </c>
      <c r="K16" s="10" t="s">
        <v>169</v>
      </c>
      <c r="L16" s="9">
        <v>135.920715396579</v>
      </c>
      <c r="M16" s="10" t="s">
        <v>169</v>
      </c>
      <c r="N16" s="9">
        <v>2279.04978383244</v>
      </c>
      <c r="O16" s="10" t="s">
        <v>169</v>
      </c>
      <c r="P16" s="9">
        <v>541.66344066569195</v>
      </c>
      <c r="Q16" s="10" t="s">
        <v>152</v>
      </c>
      <c r="R16" s="9">
        <v>7569.0580538955201</v>
      </c>
      <c r="S16" s="10" t="s">
        <v>169</v>
      </c>
    </row>
    <row r="17" spans="1:19" x14ac:dyDescent="0.2">
      <c r="A17" s="12" t="s">
        <v>177</v>
      </c>
      <c r="B17" s="9">
        <v>89.303069908814606</v>
      </c>
      <c r="C17" s="10" t="s">
        <v>169</v>
      </c>
      <c r="D17" s="9">
        <v>2107.2371580547101</v>
      </c>
      <c r="E17" s="10" t="s">
        <v>169</v>
      </c>
      <c r="F17" s="9">
        <v>89.689878170212793</v>
      </c>
      <c r="G17" s="10" t="s">
        <v>169</v>
      </c>
      <c r="H17" s="9">
        <v>1365.6679286496001</v>
      </c>
      <c r="I17" s="10" t="s">
        <v>169</v>
      </c>
      <c r="J17" s="9">
        <v>460.839662613982</v>
      </c>
      <c r="K17" s="10" t="s">
        <v>169</v>
      </c>
      <c r="L17" s="9">
        <v>132.677155015198</v>
      </c>
      <c r="M17" s="10" t="s">
        <v>169</v>
      </c>
      <c r="N17" s="9">
        <v>2195.9761250032302</v>
      </c>
      <c r="O17" s="10" t="s">
        <v>169</v>
      </c>
      <c r="P17" s="9">
        <v>532.07192401215798</v>
      </c>
      <c r="Q17" s="10" t="s">
        <v>152</v>
      </c>
      <c r="R17" s="9">
        <v>6973.4629014279099</v>
      </c>
      <c r="S17" s="10" t="s">
        <v>169</v>
      </c>
    </row>
    <row r="18" spans="1:19" x14ac:dyDescent="0.2">
      <c r="A18" s="12" t="s">
        <v>178</v>
      </c>
      <c r="B18" s="9">
        <v>76.4912754050074</v>
      </c>
      <c r="C18" s="10" t="s">
        <v>169</v>
      </c>
      <c r="D18" s="9">
        <v>2507.9366774668601</v>
      </c>
      <c r="E18" s="10" t="s">
        <v>152</v>
      </c>
      <c r="F18" s="9">
        <v>71.701223734904303</v>
      </c>
      <c r="G18" s="10" t="s">
        <v>169</v>
      </c>
      <c r="H18" s="9">
        <v>1359.2652546854799</v>
      </c>
      <c r="I18" s="10" t="s">
        <v>169</v>
      </c>
      <c r="J18" s="9">
        <v>451.76099558173797</v>
      </c>
      <c r="K18" s="10" t="s">
        <v>169</v>
      </c>
      <c r="L18" s="9">
        <v>120.12905743740799</v>
      </c>
      <c r="M18" s="10" t="s">
        <v>169</v>
      </c>
      <c r="N18" s="9">
        <v>2156.16905703565</v>
      </c>
      <c r="O18" s="10" t="s">
        <v>169</v>
      </c>
      <c r="P18" s="9">
        <v>520.79622209131105</v>
      </c>
      <c r="Q18" s="10" t="s">
        <v>152</v>
      </c>
      <c r="R18" s="9">
        <v>7264.2497634383599</v>
      </c>
      <c r="S18" s="10" t="s">
        <v>169</v>
      </c>
    </row>
    <row r="19" spans="1:19" x14ac:dyDescent="0.2">
      <c r="A19" s="12" t="s">
        <v>179</v>
      </c>
      <c r="B19" s="9">
        <v>74.430417266187007</v>
      </c>
      <c r="C19" s="10" t="s">
        <v>169</v>
      </c>
      <c r="D19" s="9">
        <v>2510.4828978417299</v>
      </c>
      <c r="E19" s="10" t="s">
        <v>152</v>
      </c>
      <c r="F19" s="9">
        <v>74.467593234532401</v>
      </c>
      <c r="G19" s="10" t="s">
        <v>169</v>
      </c>
      <c r="H19" s="9">
        <v>1407.0499116916001</v>
      </c>
      <c r="I19" s="10" t="s">
        <v>169</v>
      </c>
      <c r="J19" s="9">
        <v>442.22543021582698</v>
      </c>
      <c r="K19" s="10" t="s">
        <v>169</v>
      </c>
      <c r="L19" s="9">
        <v>117.324256115108</v>
      </c>
      <c r="M19" s="10" t="s">
        <v>169</v>
      </c>
      <c r="N19" s="9">
        <v>2220.8271045022102</v>
      </c>
      <c r="O19" s="10" t="s">
        <v>169</v>
      </c>
      <c r="P19" s="9">
        <v>561.21767884892097</v>
      </c>
      <c r="Q19" s="10" t="s">
        <v>152</v>
      </c>
      <c r="R19" s="9">
        <v>7408.0252897161099</v>
      </c>
      <c r="S19" s="10" t="s">
        <v>169</v>
      </c>
    </row>
    <row r="20" spans="1:19" x14ac:dyDescent="0.2">
      <c r="A20" s="12" t="s">
        <v>180</v>
      </c>
      <c r="B20" s="9">
        <v>77.904909859154898</v>
      </c>
      <c r="C20" s="10" t="s">
        <v>169</v>
      </c>
      <c r="D20" s="9">
        <v>2547.7837126760601</v>
      </c>
      <c r="E20" s="10" t="s">
        <v>152</v>
      </c>
      <c r="F20" s="9">
        <v>73.002125362112693</v>
      </c>
      <c r="G20" s="10" t="s">
        <v>169</v>
      </c>
      <c r="H20" s="9">
        <v>1427.48600634237</v>
      </c>
      <c r="I20" s="10" t="s">
        <v>169</v>
      </c>
      <c r="J20" s="9">
        <v>422.66798591549298</v>
      </c>
      <c r="K20" s="10" t="s">
        <v>169</v>
      </c>
      <c r="L20" s="9">
        <v>112.90933123943699</v>
      </c>
      <c r="M20" s="10" t="s">
        <v>169</v>
      </c>
      <c r="N20" s="9">
        <v>2078.3481505118002</v>
      </c>
      <c r="O20" s="10" t="s">
        <v>169</v>
      </c>
      <c r="P20" s="9">
        <v>578.76177464788702</v>
      </c>
      <c r="Q20" s="10" t="s">
        <v>152</v>
      </c>
      <c r="R20" s="9">
        <v>7318.8639965543098</v>
      </c>
      <c r="S20" s="10" t="s">
        <v>169</v>
      </c>
    </row>
    <row r="21" spans="1:19" x14ac:dyDescent="0.2">
      <c r="A21" s="12" t="s">
        <v>181</v>
      </c>
      <c r="B21" s="9">
        <v>73.347945130315495</v>
      </c>
      <c r="C21" s="10" t="s">
        <v>169</v>
      </c>
      <c r="D21" s="9">
        <v>2524.3864820977801</v>
      </c>
      <c r="E21" s="10" t="s">
        <v>152</v>
      </c>
      <c r="F21" s="9">
        <v>77.545934565157793</v>
      </c>
      <c r="G21" s="10" t="s">
        <v>169</v>
      </c>
      <c r="H21" s="9">
        <v>1396.89806673366</v>
      </c>
      <c r="I21" s="10" t="s">
        <v>169</v>
      </c>
      <c r="J21" s="9">
        <v>510.04999725651601</v>
      </c>
      <c r="K21" s="10" t="s">
        <v>169</v>
      </c>
      <c r="L21" s="9">
        <v>110.13949245541799</v>
      </c>
      <c r="M21" s="10" t="s">
        <v>169</v>
      </c>
      <c r="N21" s="9">
        <v>2020.14642351064</v>
      </c>
      <c r="O21" s="10" t="s">
        <v>169</v>
      </c>
      <c r="P21" s="9">
        <v>590.75438134430703</v>
      </c>
      <c r="Q21" s="10" t="s">
        <v>152</v>
      </c>
      <c r="R21" s="9">
        <v>7303.26872309379</v>
      </c>
      <c r="S21" s="10" t="s">
        <v>169</v>
      </c>
    </row>
    <row r="22" spans="1:19" x14ac:dyDescent="0.2">
      <c r="A22" s="12" t="s">
        <v>182</v>
      </c>
      <c r="B22" s="9">
        <v>65.335447439353104</v>
      </c>
      <c r="C22" s="10" t="s">
        <v>169</v>
      </c>
      <c r="D22" s="9">
        <v>2720.70885444744</v>
      </c>
      <c r="E22" s="10" t="s">
        <v>152</v>
      </c>
      <c r="F22" s="9">
        <v>89.844433905660395</v>
      </c>
      <c r="G22" s="10" t="s">
        <v>169</v>
      </c>
      <c r="H22" s="9">
        <v>1421.66695391894</v>
      </c>
      <c r="I22" s="10" t="s">
        <v>169</v>
      </c>
      <c r="J22" s="9">
        <v>500.708196765499</v>
      </c>
      <c r="K22" s="10" t="s">
        <v>169</v>
      </c>
      <c r="L22" s="9">
        <v>109.49925902965001</v>
      </c>
      <c r="M22" s="10" t="s">
        <v>169</v>
      </c>
      <c r="N22" s="9">
        <v>2119.0785635490602</v>
      </c>
      <c r="O22" s="10" t="s">
        <v>169</v>
      </c>
      <c r="P22" s="9">
        <v>572.48359568733099</v>
      </c>
      <c r="Q22" s="10" t="s">
        <v>152</v>
      </c>
      <c r="R22" s="9">
        <v>7599.3253047429298</v>
      </c>
      <c r="S22" s="10" t="s">
        <v>169</v>
      </c>
    </row>
    <row r="23" spans="1:19" x14ac:dyDescent="0.2">
      <c r="A23" s="12" t="s">
        <v>184</v>
      </c>
      <c r="B23" s="9">
        <v>64.852598404255303</v>
      </c>
      <c r="C23" s="10" t="s">
        <v>169</v>
      </c>
      <c r="D23" s="9">
        <v>2869.56331117021</v>
      </c>
      <c r="E23" s="10" t="s">
        <v>152</v>
      </c>
      <c r="F23" s="9">
        <v>108.759818989362</v>
      </c>
      <c r="G23" s="10" t="s">
        <v>169</v>
      </c>
      <c r="H23" s="9">
        <v>1476.0329306985</v>
      </c>
      <c r="I23" s="10" t="s">
        <v>169</v>
      </c>
      <c r="J23" s="9">
        <v>493.22349734042598</v>
      </c>
      <c r="K23" s="10" t="s">
        <v>169</v>
      </c>
      <c r="L23" s="9">
        <v>110.212115159574</v>
      </c>
      <c r="M23" s="10" t="s">
        <v>169</v>
      </c>
      <c r="N23" s="9">
        <v>2177.0829867021298</v>
      </c>
      <c r="O23" s="10" t="s">
        <v>169</v>
      </c>
      <c r="P23" s="9">
        <v>503.79243351063798</v>
      </c>
      <c r="Q23" s="10" t="s">
        <v>152</v>
      </c>
      <c r="R23" s="9">
        <v>7803.5196919750997</v>
      </c>
      <c r="S23" s="10" t="s">
        <v>169</v>
      </c>
    </row>
    <row r="24" spans="1:19" x14ac:dyDescent="0.2">
      <c r="A24" s="12" t="s">
        <v>185</v>
      </c>
      <c r="B24" s="9">
        <v>63.306180392156897</v>
      </c>
      <c r="C24" s="10" t="s">
        <v>169</v>
      </c>
      <c r="D24" s="9">
        <v>2840.4977171241799</v>
      </c>
      <c r="E24" s="10" t="s">
        <v>152</v>
      </c>
      <c r="F24" s="9">
        <v>105.122742870588</v>
      </c>
      <c r="G24" s="10" t="s">
        <v>169</v>
      </c>
      <c r="H24" s="9">
        <v>1448.6336422798499</v>
      </c>
      <c r="I24" s="10" t="s">
        <v>169</v>
      </c>
      <c r="J24" s="9">
        <v>455.53152418300698</v>
      </c>
      <c r="K24" s="10" t="s">
        <v>169</v>
      </c>
      <c r="L24" s="9">
        <v>101.174281830065</v>
      </c>
      <c r="M24" s="10" t="s">
        <v>169</v>
      </c>
      <c r="N24" s="9">
        <v>2083.0822983139001</v>
      </c>
      <c r="O24" s="10" t="s">
        <v>169</v>
      </c>
      <c r="P24" s="9">
        <v>468.93462067913703</v>
      </c>
      <c r="Q24" s="10" t="s">
        <v>152</v>
      </c>
      <c r="R24" s="9">
        <v>7566.2830076728897</v>
      </c>
      <c r="S24" s="10" t="s">
        <v>169</v>
      </c>
    </row>
    <row r="25" spans="1:19" x14ac:dyDescent="0.2">
      <c r="A25" s="12" t="s">
        <v>187</v>
      </c>
      <c r="B25" s="9">
        <v>61.054815384615402</v>
      </c>
      <c r="C25" s="10" t="s">
        <v>169</v>
      </c>
      <c r="D25" s="9">
        <v>2909.8349897435901</v>
      </c>
      <c r="E25" s="10" t="s">
        <v>152</v>
      </c>
      <c r="F25" s="9">
        <v>117.802802564103</v>
      </c>
      <c r="G25" s="10" t="s">
        <v>330</v>
      </c>
      <c r="H25" s="9">
        <v>1483.6579844630601</v>
      </c>
      <c r="I25" s="10" t="s">
        <v>169</v>
      </c>
      <c r="J25" s="9">
        <v>491.128261538461</v>
      </c>
      <c r="K25" s="10" t="s">
        <v>152</v>
      </c>
      <c r="L25" s="9">
        <v>96.209230056410306</v>
      </c>
      <c r="M25" s="10" t="s">
        <v>169</v>
      </c>
      <c r="N25" s="9">
        <v>2128.0562502468201</v>
      </c>
      <c r="O25" s="10" t="s">
        <v>169</v>
      </c>
      <c r="P25" s="9">
        <v>448.312220512821</v>
      </c>
      <c r="Q25" s="10" t="s">
        <v>152</v>
      </c>
      <c r="R25" s="9">
        <v>7736.0565545098798</v>
      </c>
      <c r="S25" s="10" t="s">
        <v>429</v>
      </c>
    </row>
    <row r="26" spans="1:19" x14ac:dyDescent="0.2">
      <c r="A26" s="12" t="s">
        <v>188</v>
      </c>
      <c r="B26" s="9">
        <v>63.479498108448901</v>
      </c>
      <c r="C26" s="10" t="s">
        <v>169</v>
      </c>
      <c r="D26" s="9">
        <v>3046.6351525851201</v>
      </c>
      <c r="E26" s="10" t="s">
        <v>152</v>
      </c>
      <c r="F26" s="9">
        <v>118.29248423707401</v>
      </c>
      <c r="G26" s="10" t="s">
        <v>152</v>
      </c>
      <c r="H26" s="9">
        <v>1558.1573689817601</v>
      </c>
      <c r="I26" s="10" t="s">
        <v>169</v>
      </c>
      <c r="J26" s="9">
        <v>503.23005800756602</v>
      </c>
      <c r="K26" s="10" t="s">
        <v>152</v>
      </c>
      <c r="L26" s="9">
        <v>102.60300237074399</v>
      </c>
      <c r="M26" s="10" t="s">
        <v>169</v>
      </c>
      <c r="N26" s="9">
        <v>2235.8367811636899</v>
      </c>
      <c r="O26" s="10" t="s">
        <v>169</v>
      </c>
      <c r="P26" s="9">
        <v>471.25387137452702</v>
      </c>
      <c r="Q26" s="10" t="s">
        <v>152</v>
      </c>
      <c r="R26" s="9">
        <v>8099.4882168289296</v>
      </c>
      <c r="S26" s="10" t="s">
        <v>169</v>
      </c>
    </row>
    <row r="27" spans="1:19" x14ac:dyDescent="0.2">
      <c r="A27" s="12" t="s">
        <v>189</v>
      </c>
      <c r="B27" s="9">
        <v>67.534709838107105</v>
      </c>
      <c r="C27" s="10" t="s">
        <v>152</v>
      </c>
      <c r="D27" s="9">
        <v>2699.3385056039901</v>
      </c>
      <c r="E27" s="10" t="s">
        <v>152</v>
      </c>
      <c r="F27" s="9">
        <v>91.103569115815702</v>
      </c>
      <c r="G27" s="10" t="s">
        <v>152</v>
      </c>
      <c r="H27" s="9">
        <v>1433.1868388248199</v>
      </c>
      <c r="I27" s="10" t="s">
        <v>152</v>
      </c>
      <c r="J27" s="9">
        <v>410.80239103362402</v>
      </c>
      <c r="K27" s="10" t="s">
        <v>152</v>
      </c>
      <c r="L27" s="9">
        <v>101.36693946450799</v>
      </c>
      <c r="M27" s="10" t="s">
        <v>169</v>
      </c>
      <c r="N27" s="9">
        <v>1790.0976273604499</v>
      </c>
      <c r="O27" s="10" t="s">
        <v>169</v>
      </c>
      <c r="P27" s="9">
        <v>500.56322291407201</v>
      </c>
      <c r="Q27" s="10" t="s">
        <v>152</v>
      </c>
      <c r="R27" s="9">
        <v>7093.9938041553796</v>
      </c>
      <c r="S27" s="10" t="s">
        <v>169</v>
      </c>
    </row>
    <row r="28" spans="1:19" x14ac:dyDescent="0.2">
      <c r="A28" s="12" t="s">
        <v>190</v>
      </c>
      <c r="B28" s="9">
        <v>81.142765470588202</v>
      </c>
      <c r="C28" s="10" t="s">
        <v>152</v>
      </c>
      <c r="D28" s="9">
        <v>3092.2196299019602</v>
      </c>
      <c r="E28" s="10" t="s">
        <v>152</v>
      </c>
      <c r="F28" s="9">
        <v>118.105855392157</v>
      </c>
      <c r="G28" s="10" t="s">
        <v>152</v>
      </c>
      <c r="H28" s="9">
        <v>1981.25928722045</v>
      </c>
      <c r="I28" s="10" t="s">
        <v>152</v>
      </c>
      <c r="J28" s="9">
        <v>544.22280982987797</v>
      </c>
      <c r="K28" s="10" t="s">
        <v>152</v>
      </c>
      <c r="L28" s="9">
        <v>128.427874236691</v>
      </c>
      <c r="M28" s="10" t="s">
        <v>152</v>
      </c>
      <c r="N28" s="9">
        <v>1524.5712830188399</v>
      </c>
      <c r="O28" s="10" t="s">
        <v>169</v>
      </c>
      <c r="P28" s="9">
        <v>575.51578552450997</v>
      </c>
      <c r="Q28" s="10" t="s">
        <v>152</v>
      </c>
      <c r="R28" s="9">
        <v>8045.4652905950697</v>
      </c>
      <c r="S28" s="10" t="s">
        <v>169</v>
      </c>
    </row>
    <row r="29" spans="1:19" x14ac:dyDescent="0.2">
      <c r="A29" s="12" t="s">
        <v>191</v>
      </c>
      <c r="B29" s="9">
        <v>82.162256429073906</v>
      </c>
      <c r="C29" s="10" t="s">
        <v>152</v>
      </c>
      <c r="D29" s="9">
        <v>3036.7926940211</v>
      </c>
      <c r="E29" s="10" t="s">
        <v>152</v>
      </c>
      <c r="F29" s="9">
        <v>111.982595545135</v>
      </c>
      <c r="G29" s="10" t="s">
        <v>152</v>
      </c>
      <c r="H29" s="9">
        <v>1905.4805029364099</v>
      </c>
      <c r="I29" s="10" t="s">
        <v>152</v>
      </c>
      <c r="J29" s="9">
        <v>605.60362317116096</v>
      </c>
      <c r="K29" s="10" t="s">
        <v>152</v>
      </c>
      <c r="L29" s="9">
        <v>125.812614860727</v>
      </c>
      <c r="M29" s="10" t="s">
        <v>152</v>
      </c>
      <c r="N29" s="9">
        <v>2108.9702891464899</v>
      </c>
      <c r="O29" s="10" t="s">
        <v>169</v>
      </c>
      <c r="P29" s="9">
        <v>563.22085528722198</v>
      </c>
      <c r="Q29" s="10" t="s">
        <v>320</v>
      </c>
      <c r="R29" s="9">
        <v>8540.0254313973201</v>
      </c>
      <c r="S29" s="10" t="s">
        <v>424</v>
      </c>
    </row>
    <row r="30" spans="1:19" x14ac:dyDescent="0.2">
      <c r="A30" s="12" t="s">
        <v>192</v>
      </c>
      <c r="B30" s="9">
        <v>91.833988987951798</v>
      </c>
      <c r="C30" s="10" t="s">
        <v>152</v>
      </c>
      <c r="D30" s="9">
        <v>3586.6477853231099</v>
      </c>
      <c r="E30" s="10" t="s">
        <v>152</v>
      </c>
      <c r="F30" s="9">
        <v>116.160968236583</v>
      </c>
      <c r="G30" s="10" t="s">
        <v>152</v>
      </c>
      <c r="H30" s="9">
        <v>2061.7081401635401</v>
      </c>
      <c r="I30" s="10" t="s">
        <v>152</v>
      </c>
      <c r="J30" s="9">
        <v>660.89510146468797</v>
      </c>
      <c r="K30" s="10" t="s">
        <v>152</v>
      </c>
      <c r="L30" s="9">
        <v>121.250138495356</v>
      </c>
      <c r="M30" s="10" t="s">
        <v>152</v>
      </c>
      <c r="N30" s="9">
        <v>2431.6827782556902</v>
      </c>
      <c r="O30" s="10" t="s">
        <v>169</v>
      </c>
      <c r="P30" s="9">
        <v>571.86449518291397</v>
      </c>
      <c r="Q30" s="10" t="s">
        <v>320</v>
      </c>
      <c r="R30" s="9">
        <v>9642.0433961098406</v>
      </c>
      <c r="S30" s="10" t="s">
        <v>424</v>
      </c>
    </row>
    <row r="31" spans="1:19" x14ac:dyDescent="0.2">
      <c r="A31" s="12" t="s">
        <v>193</v>
      </c>
      <c r="B31" s="9">
        <v>88.360698262881201</v>
      </c>
      <c r="C31" s="10" t="s">
        <v>152</v>
      </c>
      <c r="D31" s="9">
        <v>3577.1169064143</v>
      </c>
      <c r="E31" s="10" t="s">
        <v>320</v>
      </c>
      <c r="F31" s="9">
        <v>111.930215983176</v>
      </c>
      <c r="G31" s="10" t="s">
        <v>169</v>
      </c>
      <c r="H31" s="9">
        <v>2148.5614977847499</v>
      </c>
      <c r="I31" s="10" t="s">
        <v>152</v>
      </c>
      <c r="J31" s="9">
        <v>646.97963724079898</v>
      </c>
      <c r="K31" s="10" t="s">
        <v>152</v>
      </c>
      <c r="L31" s="9">
        <v>125.34308395163001</v>
      </c>
      <c r="M31" s="10" t="s">
        <v>152</v>
      </c>
      <c r="N31" s="9">
        <v>2414.8736692154398</v>
      </c>
      <c r="O31" s="10" t="s">
        <v>169</v>
      </c>
      <c r="P31" s="9">
        <v>572.91828623554204</v>
      </c>
      <c r="Q31" s="10" t="s">
        <v>320</v>
      </c>
      <c r="R31" s="9">
        <v>9686.0839950885202</v>
      </c>
      <c r="S31" s="10" t="s">
        <v>424</v>
      </c>
    </row>
    <row r="32" spans="1:19" x14ac:dyDescent="0.2">
      <c r="A32" s="15" t="s">
        <v>195</v>
      </c>
      <c r="B32" s="13">
        <v>82.520825000000002</v>
      </c>
      <c r="C32" s="14" t="s">
        <v>152</v>
      </c>
      <c r="D32" s="13">
        <v>3625.4839999999999</v>
      </c>
      <c r="E32" s="14" t="s">
        <v>152</v>
      </c>
      <c r="F32" s="13">
        <v>111.64190142</v>
      </c>
      <c r="G32" s="14" t="s">
        <v>169</v>
      </c>
      <c r="H32" s="13">
        <v>2214.6541203504698</v>
      </c>
      <c r="I32" s="14" t="s">
        <v>152</v>
      </c>
      <c r="J32" s="13">
        <v>662.36470971000006</v>
      </c>
      <c r="K32" s="14" t="s">
        <v>152</v>
      </c>
      <c r="L32" s="13">
        <v>118.09674699999999</v>
      </c>
      <c r="M32" s="14" t="s">
        <v>152</v>
      </c>
      <c r="N32" s="13">
        <v>2467.2204323999999</v>
      </c>
      <c r="O32" s="14" t="s">
        <v>169</v>
      </c>
      <c r="P32" s="13">
        <v>574.82529599999998</v>
      </c>
      <c r="Q32" s="14" t="s">
        <v>152</v>
      </c>
      <c r="R32" s="13">
        <v>9856.8080318804696</v>
      </c>
      <c r="S32" s="14" t="s">
        <v>169</v>
      </c>
    </row>
    <row r="34" spans="1:2" x14ac:dyDescent="0.2">
      <c r="A34" s="16" t="s">
        <v>196</v>
      </c>
      <c r="B34" s="16" t="s">
        <v>229</v>
      </c>
    </row>
    <row r="37" spans="1:2" x14ac:dyDescent="0.2">
      <c r="B37" s="16" t="s">
        <v>336</v>
      </c>
    </row>
    <row r="38" spans="1:2" x14ac:dyDescent="0.2">
      <c r="B38" s="16" t="s">
        <v>203</v>
      </c>
    </row>
    <row r="39" spans="1:2" x14ac:dyDescent="0.2">
      <c r="B39" s="16" t="s">
        <v>325</v>
      </c>
    </row>
    <row r="42" spans="1:2" x14ac:dyDescent="0.2">
      <c r="A42" s="17" t="str">
        <f>HYPERLINK("#'TOTAL 11'!A2", "&lt;&lt;&lt; Previous table")</f>
        <v>&lt;&lt;&lt; Previous table</v>
      </c>
    </row>
    <row r="43" spans="1:2" x14ac:dyDescent="0.2">
      <c r="A43" s="17" t="str">
        <f>HYPERLINK("#'TOTAL 13'!A2",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HYPERLINK("#'INDEX'!B137", "Link to index")</f>
        <v>Link to index</v>
      </c>
    </row>
    <row r="2" spans="1:19" ht="15.75" customHeight="1" x14ac:dyDescent="0.2">
      <c r="A2" s="27" t="s">
        <v>536</v>
      </c>
      <c r="B2" s="28"/>
      <c r="C2" s="28"/>
      <c r="D2" s="28"/>
      <c r="E2" s="28"/>
      <c r="F2" s="28"/>
      <c r="G2" s="28"/>
      <c r="H2" s="28"/>
      <c r="I2" s="28"/>
      <c r="J2" s="28"/>
      <c r="K2" s="28"/>
      <c r="L2" s="28"/>
      <c r="M2" s="28"/>
      <c r="N2" s="28"/>
      <c r="O2" s="28"/>
      <c r="P2" s="28"/>
      <c r="Q2" s="28"/>
      <c r="R2" s="28"/>
      <c r="S2" s="28"/>
    </row>
    <row r="3" spans="1:19" ht="15.75" customHeight="1" x14ac:dyDescent="0.2">
      <c r="A3" s="27" t="s">
        <v>148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205.69880303477501</v>
      </c>
      <c r="C7" s="10" t="s">
        <v>169</v>
      </c>
      <c r="D7" s="18">
        <v>320.17928480951002</v>
      </c>
      <c r="E7" s="10" t="s">
        <v>152</v>
      </c>
      <c r="F7" s="18">
        <v>271.37995309086</v>
      </c>
      <c r="G7" s="10" t="s">
        <v>169</v>
      </c>
      <c r="H7" s="18">
        <v>250.573683654272</v>
      </c>
      <c r="I7" s="10" t="s">
        <v>169</v>
      </c>
      <c r="J7" s="18">
        <v>224.39912210267099</v>
      </c>
      <c r="K7" s="10" t="s">
        <v>169</v>
      </c>
      <c r="L7" s="18">
        <v>209.388621274754</v>
      </c>
      <c r="M7" s="10" t="s">
        <v>152</v>
      </c>
      <c r="N7" s="18">
        <v>165.74735198123301</v>
      </c>
      <c r="O7" s="10" t="s">
        <v>169</v>
      </c>
      <c r="P7" s="18">
        <v>151.275924272385</v>
      </c>
      <c r="Q7" s="10" t="s">
        <v>152</v>
      </c>
      <c r="R7" s="18">
        <v>239.69117217537499</v>
      </c>
      <c r="S7" s="10" t="s">
        <v>169</v>
      </c>
    </row>
    <row r="8" spans="1:19" x14ac:dyDescent="0.2">
      <c r="A8" s="12" t="s">
        <v>164</v>
      </c>
      <c r="B8" s="18">
        <v>144.48127562604299</v>
      </c>
      <c r="C8" s="10" t="s">
        <v>169</v>
      </c>
      <c r="D8" s="18">
        <v>237.246086692993</v>
      </c>
      <c r="E8" s="10" t="s">
        <v>152</v>
      </c>
      <c r="F8" s="18">
        <v>220.47244094488201</v>
      </c>
      <c r="G8" s="10" t="s">
        <v>169</v>
      </c>
      <c r="H8" s="18">
        <v>196.25246296301199</v>
      </c>
      <c r="I8" s="10" t="s">
        <v>169</v>
      </c>
      <c r="J8" s="18">
        <v>191.517443773162</v>
      </c>
      <c r="K8" s="10" t="s">
        <v>169</v>
      </c>
      <c r="L8" s="18">
        <v>183.81700992193501</v>
      </c>
      <c r="M8" s="10" t="s">
        <v>169</v>
      </c>
      <c r="N8" s="18">
        <v>132.259645292252</v>
      </c>
      <c r="O8" s="10" t="s">
        <v>169</v>
      </c>
      <c r="P8" s="18">
        <v>155.802692151428</v>
      </c>
      <c r="Q8" s="10" t="s">
        <v>152</v>
      </c>
      <c r="R8" s="18">
        <v>188.93581901641701</v>
      </c>
      <c r="S8" s="10" t="s">
        <v>169</v>
      </c>
    </row>
    <row r="9" spans="1:19" x14ac:dyDescent="0.2">
      <c r="A9" s="12" t="s">
        <v>165</v>
      </c>
      <c r="B9" s="18">
        <v>133.20213074105499</v>
      </c>
      <c r="C9" s="10" t="s">
        <v>169</v>
      </c>
      <c r="D9" s="18">
        <v>244.17847548656499</v>
      </c>
      <c r="E9" s="10" t="s">
        <v>169</v>
      </c>
      <c r="F9" s="18">
        <v>235.44464348442901</v>
      </c>
      <c r="G9" s="10" t="s">
        <v>169</v>
      </c>
      <c r="H9" s="18">
        <v>209.34342881060701</v>
      </c>
      <c r="I9" s="10" t="s">
        <v>169</v>
      </c>
      <c r="J9" s="18">
        <v>198.36122429034401</v>
      </c>
      <c r="K9" s="10" t="s">
        <v>169</v>
      </c>
      <c r="L9" s="18">
        <v>180.27802442514499</v>
      </c>
      <c r="M9" s="10" t="s">
        <v>169</v>
      </c>
      <c r="N9" s="18">
        <v>128.16823697206601</v>
      </c>
      <c r="O9" s="10" t="s">
        <v>169</v>
      </c>
      <c r="P9" s="18">
        <v>156.24972690641999</v>
      </c>
      <c r="Q9" s="10" t="s">
        <v>152</v>
      </c>
      <c r="R9" s="18">
        <v>193.10935197779199</v>
      </c>
      <c r="S9" s="10" t="s">
        <v>169</v>
      </c>
    </row>
    <row r="10" spans="1:19" x14ac:dyDescent="0.2">
      <c r="A10" s="12" t="s">
        <v>166</v>
      </c>
      <c r="B10" s="18">
        <v>194.57745580592101</v>
      </c>
      <c r="C10" s="10" t="s">
        <v>169</v>
      </c>
      <c r="D10" s="18">
        <v>253.123244578699</v>
      </c>
      <c r="E10" s="10" t="s">
        <v>152</v>
      </c>
      <c r="F10" s="18">
        <v>252.31034653430299</v>
      </c>
      <c r="G10" s="10" t="s">
        <v>169</v>
      </c>
      <c r="H10" s="18">
        <v>228.21898849891201</v>
      </c>
      <c r="I10" s="10" t="s">
        <v>169</v>
      </c>
      <c r="J10" s="18">
        <v>231.461737705677</v>
      </c>
      <c r="K10" s="10" t="s">
        <v>169</v>
      </c>
      <c r="L10" s="18">
        <v>196.819790947776</v>
      </c>
      <c r="M10" s="10" t="s">
        <v>169</v>
      </c>
      <c r="N10" s="18">
        <v>135.22881128309101</v>
      </c>
      <c r="O10" s="10" t="s">
        <v>169</v>
      </c>
      <c r="P10" s="18">
        <v>158.652559876255</v>
      </c>
      <c r="Q10" s="10" t="s">
        <v>152</v>
      </c>
      <c r="R10" s="18">
        <v>205.777351781942</v>
      </c>
      <c r="S10" s="10" t="s">
        <v>169</v>
      </c>
    </row>
    <row r="11" spans="1:19" x14ac:dyDescent="0.2">
      <c r="A11" s="12" t="s">
        <v>170</v>
      </c>
      <c r="B11" s="18">
        <v>224.987647603635</v>
      </c>
      <c r="C11" s="10" t="s">
        <v>169</v>
      </c>
      <c r="D11" s="18">
        <v>262.378099115998</v>
      </c>
      <c r="E11" s="10" t="s">
        <v>152</v>
      </c>
      <c r="F11" s="18">
        <v>270.11797851734502</v>
      </c>
      <c r="G11" s="10" t="s">
        <v>169</v>
      </c>
      <c r="H11" s="18">
        <v>253.712577553041</v>
      </c>
      <c r="I11" s="10" t="s">
        <v>169</v>
      </c>
      <c r="J11" s="18">
        <v>261.82975086560202</v>
      </c>
      <c r="K11" s="10" t="s">
        <v>169</v>
      </c>
      <c r="L11" s="18">
        <v>210.59359447468</v>
      </c>
      <c r="M11" s="10" t="s">
        <v>169</v>
      </c>
      <c r="N11" s="18">
        <v>137.28494808312001</v>
      </c>
      <c r="O11" s="10" t="s">
        <v>169</v>
      </c>
      <c r="P11" s="18">
        <v>168.363684538527</v>
      </c>
      <c r="Q11" s="10" t="s">
        <v>152</v>
      </c>
      <c r="R11" s="18">
        <v>218.47209926016399</v>
      </c>
      <c r="S11" s="10" t="s">
        <v>169</v>
      </c>
    </row>
    <row r="12" spans="1:19" x14ac:dyDescent="0.2">
      <c r="A12" s="12" t="s">
        <v>171</v>
      </c>
      <c r="B12" s="18">
        <v>221.65076928554799</v>
      </c>
      <c r="C12" s="10" t="s">
        <v>169</v>
      </c>
      <c r="D12" s="18">
        <v>285.69983967993397</v>
      </c>
      <c r="E12" s="10" t="s">
        <v>152</v>
      </c>
      <c r="F12" s="18">
        <v>316.5</v>
      </c>
      <c r="G12" s="10" t="s">
        <v>169</v>
      </c>
      <c r="H12" s="18">
        <v>274.59101190012399</v>
      </c>
      <c r="I12" s="10" t="s">
        <v>169</v>
      </c>
      <c r="J12" s="18">
        <v>271.45653099568</v>
      </c>
      <c r="K12" s="10" t="s">
        <v>169</v>
      </c>
      <c r="L12" s="18">
        <v>214.34289417364201</v>
      </c>
      <c r="M12" s="10" t="s">
        <v>169</v>
      </c>
      <c r="N12" s="18">
        <v>138.951297133286</v>
      </c>
      <c r="O12" s="10" t="s">
        <v>169</v>
      </c>
      <c r="P12" s="18">
        <v>176.955746799096</v>
      </c>
      <c r="Q12" s="10" t="s">
        <v>152</v>
      </c>
      <c r="R12" s="18">
        <v>232.65264280040901</v>
      </c>
      <c r="S12" s="10" t="s">
        <v>169</v>
      </c>
    </row>
    <row r="13" spans="1:19" x14ac:dyDescent="0.2">
      <c r="A13" s="12" t="s">
        <v>172</v>
      </c>
      <c r="B13" s="18">
        <v>206.67854900293699</v>
      </c>
      <c r="C13" s="10" t="s">
        <v>169</v>
      </c>
      <c r="D13" s="18">
        <v>301.30409319888201</v>
      </c>
      <c r="E13" s="10" t="s">
        <v>152</v>
      </c>
      <c r="F13" s="18">
        <v>375.54539823430503</v>
      </c>
      <c r="G13" s="10" t="s">
        <v>169</v>
      </c>
      <c r="H13" s="18">
        <v>281.71278897322202</v>
      </c>
      <c r="I13" s="10" t="s">
        <v>169</v>
      </c>
      <c r="J13" s="18">
        <v>267.815052811508</v>
      </c>
      <c r="K13" s="10" t="s">
        <v>169</v>
      </c>
      <c r="L13" s="18">
        <v>203.24490302526601</v>
      </c>
      <c r="M13" s="10" t="s">
        <v>169</v>
      </c>
      <c r="N13" s="18">
        <v>349.83183053965701</v>
      </c>
      <c r="O13" s="10" t="s">
        <v>169</v>
      </c>
      <c r="P13" s="18">
        <v>184.20285441557499</v>
      </c>
      <c r="Q13" s="10" t="s">
        <v>152</v>
      </c>
      <c r="R13" s="18">
        <v>292.16279284898297</v>
      </c>
      <c r="S13" s="10" t="s">
        <v>169</v>
      </c>
    </row>
    <row r="14" spans="1:19" x14ac:dyDescent="0.2">
      <c r="A14" s="12" t="s">
        <v>173</v>
      </c>
      <c r="B14" s="18">
        <v>207.698793729458</v>
      </c>
      <c r="C14" s="10" t="s">
        <v>169</v>
      </c>
      <c r="D14" s="18">
        <v>320.95246304813799</v>
      </c>
      <c r="E14" s="10" t="s">
        <v>152</v>
      </c>
      <c r="F14" s="18">
        <v>420.81784880899397</v>
      </c>
      <c r="G14" s="10" t="s">
        <v>169</v>
      </c>
      <c r="H14" s="18">
        <v>266.85528768566297</v>
      </c>
      <c r="I14" s="10" t="s">
        <v>169</v>
      </c>
      <c r="J14" s="18">
        <v>282.98946170402297</v>
      </c>
      <c r="K14" s="10" t="s">
        <v>169</v>
      </c>
      <c r="L14" s="18">
        <v>218.39504391099101</v>
      </c>
      <c r="M14" s="10" t="s">
        <v>169</v>
      </c>
      <c r="N14" s="18">
        <v>354.99476280620797</v>
      </c>
      <c r="O14" s="10" t="s">
        <v>169</v>
      </c>
      <c r="P14" s="18">
        <v>206.45022686159101</v>
      </c>
      <c r="Q14" s="10" t="s">
        <v>152</v>
      </c>
      <c r="R14" s="18">
        <v>301.16585912338098</v>
      </c>
      <c r="S14" s="10" t="s">
        <v>169</v>
      </c>
    </row>
    <row r="15" spans="1:19" x14ac:dyDescent="0.2">
      <c r="A15" s="12" t="s">
        <v>174</v>
      </c>
      <c r="B15" s="18">
        <v>222.51788477768201</v>
      </c>
      <c r="C15" s="10" t="s">
        <v>169</v>
      </c>
      <c r="D15" s="18">
        <v>292.44534956285702</v>
      </c>
      <c r="E15" s="10" t="s">
        <v>152</v>
      </c>
      <c r="F15" s="18">
        <v>459.38607694661403</v>
      </c>
      <c r="G15" s="10" t="s">
        <v>169</v>
      </c>
      <c r="H15" s="18">
        <v>279.72926897276398</v>
      </c>
      <c r="I15" s="10" t="s">
        <v>169</v>
      </c>
      <c r="J15" s="18">
        <v>261.99504286701102</v>
      </c>
      <c r="K15" s="10" t="s">
        <v>169</v>
      </c>
      <c r="L15" s="18">
        <v>227.96409976747</v>
      </c>
      <c r="M15" s="10" t="s">
        <v>169</v>
      </c>
      <c r="N15" s="18">
        <v>358.01955789623702</v>
      </c>
      <c r="O15" s="10" t="s">
        <v>169</v>
      </c>
      <c r="P15" s="18">
        <v>196.79217618927001</v>
      </c>
      <c r="Q15" s="10" t="s">
        <v>152</v>
      </c>
      <c r="R15" s="18">
        <v>293.232049701628</v>
      </c>
      <c r="S15" s="10" t="s">
        <v>169</v>
      </c>
    </row>
    <row r="16" spans="1:19" x14ac:dyDescent="0.2">
      <c r="A16" s="12" t="s">
        <v>176</v>
      </c>
      <c r="B16" s="18">
        <v>205.840829333226</v>
      </c>
      <c r="C16" s="10" t="s">
        <v>169</v>
      </c>
      <c r="D16" s="18">
        <v>309.79401282580898</v>
      </c>
      <c r="E16" s="10" t="s">
        <v>152</v>
      </c>
      <c r="F16" s="18">
        <v>454.787523143974</v>
      </c>
      <c r="G16" s="10" t="s">
        <v>169</v>
      </c>
      <c r="H16" s="18">
        <v>286.58883922591298</v>
      </c>
      <c r="I16" s="10" t="s">
        <v>169</v>
      </c>
      <c r="J16" s="18">
        <v>257.90913330032402</v>
      </c>
      <c r="K16" s="10" t="s">
        <v>169</v>
      </c>
      <c r="L16" s="18">
        <v>233.68952342755099</v>
      </c>
      <c r="M16" s="10" t="s">
        <v>169</v>
      </c>
      <c r="N16" s="18">
        <v>365.36360714484698</v>
      </c>
      <c r="O16" s="10" t="s">
        <v>169</v>
      </c>
      <c r="P16" s="18">
        <v>212.288898330894</v>
      </c>
      <c r="Q16" s="10" t="s">
        <v>152</v>
      </c>
      <c r="R16" s="18">
        <v>303.114146000262</v>
      </c>
      <c r="S16" s="10" t="s">
        <v>169</v>
      </c>
    </row>
    <row r="17" spans="1:19" x14ac:dyDescent="0.2">
      <c r="A17" s="12" t="s">
        <v>177</v>
      </c>
      <c r="B17" s="18">
        <v>216.450294107622</v>
      </c>
      <c r="C17" s="10" t="s">
        <v>169</v>
      </c>
      <c r="D17" s="18">
        <v>260.26150561255901</v>
      </c>
      <c r="E17" s="10" t="s">
        <v>169</v>
      </c>
      <c r="F17" s="18">
        <v>366.33532952233497</v>
      </c>
      <c r="G17" s="10" t="s">
        <v>169</v>
      </c>
      <c r="H17" s="18">
        <v>278.68702511061002</v>
      </c>
      <c r="I17" s="10" t="s">
        <v>169</v>
      </c>
      <c r="J17" s="18">
        <v>245.92351754669701</v>
      </c>
      <c r="K17" s="10" t="s">
        <v>169</v>
      </c>
      <c r="L17" s="18">
        <v>230.339179272763</v>
      </c>
      <c r="M17" s="10" t="s">
        <v>169</v>
      </c>
      <c r="N17" s="18">
        <v>352.499160220384</v>
      </c>
      <c r="O17" s="10" t="s">
        <v>169</v>
      </c>
      <c r="P17" s="18">
        <v>207.245213657178</v>
      </c>
      <c r="Q17" s="10" t="s">
        <v>152</v>
      </c>
      <c r="R17" s="18">
        <v>280.00456263671299</v>
      </c>
      <c r="S17" s="10" t="s">
        <v>169</v>
      </c>
    </row>
    <row r="18" spans="1:19" x14ac:dyDescent="0.2">
      <c r="A18" s="12" t="s">
        <v>178</v>
      </c>
      <c r="B18" s="18">
        <v>187.29068797471101</v>
      </c>
      <c r="C18" s="10" t="s">
        <v>169</v>
      </c>
      <c r="D18" s="18">
        <v>315.41122033761599</v>
      </c>
      <c r="E18" s="10" t="s">
        <v>152</v>
      </c>
      <c r="F18" s="18">
        <v>297.45204501228898</v>
      </c>
      <c r="G18" s="10" t="s">
        <v>169</v>
      </c>
      <c r="H18" s="18">
        <v>280.89489425883397</v>
      </c>
      <c r="I18" s="10" t="s">
        <v>169</v>
      </c>
      <c r="J18" s="18">
        <v>245.93776002142801</v>
      </c>
      <c r="K18" s="10" t="s">
        <v>169</v>
      </c>
      <c r="L18" s="18">
        <v>212.97698566801799</v>
      </c>
      <c r="M18" s="10" t="s">
        <v>169</v>
      </c>
      <c r="N18" s="18">
        <v>351.09263488775599</v>
      </c>
      <c r="O18" s="10" t="s">
        <v>169</v>
      </c>
      <c r="P18" s="18">
        <v>203.715022445617</v>
      </c>
      <c r="Q18" s="10" t="s">
        <v>152</v>
      </c>
      <c r="R18" s="18">
        <v>295.991312419846</v>
      </c>
      <c r="S18" s="10" t="s">
        <v>169</v>
      </c>
    </row>
    <row r="19" spans="1:19" x14ac:dyDescent="0.2">
      <c r="A19" s="12" t="s">
        <v>179</v>
      </c>
      <c r="B19" s="18">
        <v>182.658923753398</v>
      </c>
      <c r="C19" s="10" t="s">
        <v>169</v>
      </c>
      <c r="D19" s="18">
        <v>319.15258280661197</v>
      </c>
      <c r="E19" s="10" t="s">
        <v>152</v>
      </c>
      <c r="F19" s="18">
        <v>310.38960121033</v>
      </c>
      <c r="G19" s="10" t="s">
        <v>169</v>
      </c>
      <c r="H19" s="18">
        <v>291.77589925341698</v>
      </c>
      <c r="I19" s="10" t="s">
        <v>169</v>
      </c>
      <c r="J19" s="18">
        <v>243.933850884262</v>
      </c>
      <c r="K19" s="10" t="s">
        <v>169</v>
      </c>
      <c r="L19" s="18">
        <v>211.590371433771</v>
      </c>
      <c r="M19" s="10" t="s">
        <v>169</v>
      </c>
      <c r="N19" s="18">
        <v>363.42201181063899</v>
      </c>
      <c r="O19" s="10" t="s">
        <v>169</v>
      </c>
      <c r="P19" s="18">
        <v>217.89558365792101</v>
      </c>
      <c r="Q19" s="10" t="s">
        <v>152</v>
      </c>
      <c r="R19" s="18">
        <v>303.69221126962702</v>
      </c>
      <c r="S19" s="10" t="s">
        <v>169</v>
      </c>
    </row>
    <row r="20" spans="1:19" x14ac:dyDescent="0.2">
      <c r="A20" s="12" t="s">
        <v>180</v>
      </c>
      <c r="B20" s="18">
        <v>191.53959532795699</v>
      </c>
      <c r="C20" s="10" t="s">
        <v>169</v>
      </c>
      <c r="D20" s="18">
        <v>326.33848154822999</v>
      </c>
      <c r="E20" s="10" t="s">
        <v>152</v>
      </c>
      <c r="F20" s="18">
        <v>302.035045703891</v>
      </c>
      <c r="G20" s="10" t="s">
        <v>169</v>
      </c>
      <c r="H20" s="18">
        <v>296.249297731333</v>
      </c>
      <c r="I20" s="10" t="s">
        <v>169</v>
      </c>
      <c r="J20" s="18">
        <v>235.739015665946</v>
      </c>
      <c r="K20" s="10" t="s">
        <v>169</v>
      </c>
      <c r="L20" s="18">
        <v>207.226686372431</v>
      </c>
      <c r="M20" s="10" t="s">
        <v>169</v>
      </c>
      <c r="N20" s="18">
        <v>340.09901270300702</v>
      </c>
      <c r="O20" s="10" t="s">
        <v>169</v>
      </c>
      <c r="P20" s="18">
        <v>223.03895264896099</v>
      </c>
      <c r="Q20" s="10" t="s">
        <v>152</v>
      </c>
      <c r="R20" s="18">
        <v>300.92593935435298</v>
      </c>
      <c r="S20" s="10" t="s">
        <v>169</v>
      </c>
    </row>
    <row r="21" spans="1:19" x14ac:dyDescent="0.2">
      <c r="A21" s="12" t="s">
        <v>181</v>
      </c>
      <c r="B21" s="18">
        <v>182.416895942156</v>
      </c>
      <c r="C21" s="10" t="s">
        <v>169</v>
      </c>
      <c r="D21" s="18">
        <v>327.02373657848102</v>
      </c>
      <c r="E21" s="10" t="s">
        <v>152</v>
      </c>
      <c r="F21" s="18">
        <v>322.96941975154101</v>
      </c>
      <c r="G21" s="10" t="s">
        <v>169</v>
      </c>
      <c r="H21" s="18">
        <v>292.43783056868199</v>
      </c>
      <c r="I21" s="10" t="s">
        <v>169</v>
      </c>
      <c r="J21" s="18">
        <v>289.249557603928</v>
      </c>
      <c r="K21" s="10" t="s">
        <v>169</v>
      </c>
      <c r="L21" s="18">
        <v>206.57398172696699</v>
      </c>
      <c r="M21" s="10" t="s">
        <v>169</v>
      </c>
      <c r="N21" s="18">
        <v>332.14527791552302</v>
      </c>
      <c r="O21" s="10" t="s">
        <v>169</v>
      </c>
      <c r="P21" s="18">
        <v>229.362338296947</v>
      </c>
      <c r="Q21" s="10" t="s">
        <v>152</v>
      </c>
      <c r="R21" s="18">
        <v>303.09537807672501</v>
      </c>
      <c r="S21" s="10" t="s">
        <v>169</v>
      </c>
    </row>
    <row r="22" spans="1:19" x14ac:dyDescent="0.2">
      <c r="A22" s="12" t="s">
        <v>182</v>
      </c>
      <c r="B22" s="18">
        <v>162.90921230926301</v>
      </c>
      <c r="C22" s="10" t="s">
        <v>169</v>
      </c>
      <c r="D22" s="18">
        <v>353.32250460243802</v>
      </c>
      <c r="E22" s="10" t="s">
        <v>152</v>
      </c>
      <c r="F22" s="18">
        <v>377.319817746306</v>
      </c>
      <c r="G22" s="10" t="s">
        <v>169</v>
      </c>
      <c r="H22" s="18">
        <v>298.54296578736802</v>
      </c>
      <c r="I22" s="10" t="s">
        <v>169</v>
      </c>
      <c r="J22" s="18">
        <v>286.37926109115898</v>
      </c>
      <c r="K22" s="10" t="s">
        <v>169</v>
      </c>
      <c r="L22" s="18">
        <v>207.86146439677901</v>
      </c>
      <c r="M22" s="10" t="s">
        <v>169</v>
      </c>
      <c r="N22" s="18">
        <v>347.02875648208601</v>
      </c>
      <c r="O22" s="10" t="s">
        <v>169</v>
      </c>
      <c r="P22" s="18">
        <v>223.87463242343</v>
      </c>
      <c r="Q22" s="10" t="s">
        <v>152</v>
      </c>
      <c r="R22" s="18">
        <v>316.06907024346202</v>
      </c>
      <c r="S22" s="10" t="s">
        <v>169</v>
      </c>
    </row>
    <row r="23" spans="1:19" x14ac:dyDescent="0.2">
      <c r="A23" s="12" t="s">
        <v>184</v>
      </c>
      <c r="B23" s="18">
        <v>161.03184391768801</v>
      </c>
      <c r="C23" s="10" t="s">
        <v>169</v>
      </c>
      <c r="D23" s="18">
        <v>371.84575227637498</v>
      </c>
      <c r="E23" s="10" t="s">
        <v>152</v>
      </c>
      <c r="F23" s="18">
        <v>459.69611119779</v>
      </c>
      <c r="G23" s="10" t="s">
        <v>169</v>
      </c>
      <c r="H23" s="18">
        <v>309.69521278600001</v>
      </c>
      <c r="I23" s="10" t="s">
        <v>169</v>
      </c>
      <c r="J23" s="18">
        <v>283.66451301483801</v>
      </c>
      <c r="K23" s="10" t="s">
        <v>169</v>
      </c>
      <c r="L23" s="18">
        <v>210.76463325072899</v>
      </c>
      <c r="M23" s="10" t="s">
        <v>169</v>
      </c>
      <c r="N23" s="18">
        <v>353.04882787475799</v>
      </c>
      <c r="O23" s="10" t="s">
        <v>169</v>
      </c>
      <c r="P23" s="18">
        <v>198.26120996604499</v>
      </c>
      <c r="Q23" s="10" t="s">
        <v>152</v>
      </c>
      <c r="R23" s="18">
        <v>323.857223689195</v>
      </c>
      <c r="S23" s="10" t="s">
        <v>169</v>
      </c>
    </row>
    <row r="24" spans="1:19" x14ac:dyDescent="0.2">
      <c r="A24" s="12" t="s">
        <v>185</v>
      </c>
      <c r="B24" s="18">
        <v>156.218483434658</v>
      </c>
      <c r="C24" s="10" t="s">
        <v>169</v>
      </c>
      <c r="D24" s="18">
        <v>368.26193338528498</v>
      </c>
      <c r="E24" s="10" t="s">
        <v>152</v>
      </c>
      <c r="F24" s="18">
        <v>449.518874319112</v>
      </c>
      <c r="G24" s="10" t="s">
        <v>169</v>
      </c>
      <c r="H24" s="18">
        <v>304.10750303461202</v>
      </c>
      <c r="I24" s="10" t="s">
        <v>169</v>
      </c>
      <c r="J24" s="18">
        <v>264.12471555308701</v>
      </c>
      <c r="K24" s="10" t="s">
        <v>169</v>
      </c>
      <c r="L24" s="18">
        <v>194.02667291736901</v>
      </c>
      <c r="M24" s="10" t="s">
        <v>169</v>
      </c>
      <c r="N24" s="18">
        <v>335.75058123594101</v>
      </c>
      <c r="O24" s="10" t="s">
        <v>169</v>
      </c>
      <c r="P24" s="18">
        <v>186.15709746696501</v>
      </c>
      <c r="Q24" s="10" t="s">
        <v>152</v>
      </c>
      <c r="R24" s="18">
        <v>314.08374557665002</v>
      </c>
      <c r="S24" s="10" t="s">
        <v>169</v>
      </c>
    </row>
    <row r="25" spans="1:19" x14ac:dyDescent="0.2">
      <c r="A25" s="12" t="s">
        <v>187</v>
      </c>
      <c r="B25" s="18">
        <v>149.38040768441101</v>
      </c>
      <c r="C25" s="10" t="s">
        <v>169</v>
      </c>
      <c r="D25" s="18">
        <v>378.55159452483298</v>
      </c>
      <c r="E25" s="10" t="s">
        <v>152</v>
      </c>
      <c r="F25" s="18">
        <v>511.86348715444501</v>
      </c>
      <c r="G25" s="10" t="s">
        <v>330</v>
      </c>
      <c r="H25" s="18">
        <v>311.84895801868498</v>
      </c>
      <c r="I25" s="10" t="s">
        <v>169</v>
      </c>
      <c r="J25" s="18">
        <v>286.997420127385</v>
      </c>
      <c r="K25" s="10" t="s">
        <v>152</v>
      </c>
      <c r="L25" s="18">
        <v>183.78448147339799</v>
      </c>
      <c r="M25" s="10" t="s">
        <v>169</v>
      </c>
      <c r="N25" s="18">
        <v>342.35651839955898</v>
      </c>
      <c r="O25" s="10" t="s">
        <v>169</v>
      </c>
      <c r="P25" s="18">
        <v>179.28189465994001</v>
      </c>
      <c r="Q25" s="10" t="s">
        <v>152</v>
      </c>
      <c r="R25" s="18">
        <v>321.81008710311198</v>
      </c>
      <c r="S25" s="10" t="s">
        <v>429</v>
      </c>
    </row>
    <row r="26" spans="1:19" x14ac:dyDescent="0.2">
      <c r="A26" s="12" t="s">
        <v>188</v>
      </c>
      <c r="B26" s="18">
        <v>153.874781542053</v>
      </c>
      <c r="C26" s="10" t="s">
        <v>169</v>
      </c>
      <c r="D26" s="18">
        <v>397.40445150521401</v>
      </c>
      <c r="E26" s="10" t="s">
        <v>152</v>
      </c>
      <c r="F26" s="18">
        <v>522.67966265426401</v>
      </c>
      <c r="G26" s="10" t="s">
        <v>152</v>
      </c>
      <c r="H26" s="18">
        <v>326.88892136977898</v>
      </c>
      <c r="I26" s="10" t="s">
        <v>169</v>
      </c>
      <c r="J26" s="18">
        <v>295.08116435322398</v>
      </c>
      <c r="K26" s="10" t="s">
        <v>152</v>
      </c>
      <c r="L26" s="18">
        <v>194.61061508803201</v>
      </c>
      <c r="M26" s="10" t="s">
        <v>169</v>
      </c>
      <c r="N26" s="18">
        <v>358.47176927923402</v>
      </c>
      <c r="O26" s="10" t="s">
        <v>169</v>
      </c>
      <c r="P26" s="18">
        <v>188.79144297667301</v>
      </c>
      <c r="Q26" s="10" t="s">
        <v>152</v>
      </c>
      <c r="R26" s="18">
        <v>336.88327916461998</v>
      </c>
      <c r="S26" s="10" t="s">
        <v>169</v>
      </c>
    </row>
    <row r="27" spans="1:19" x14ac:dyDescent="0.2">
      <c r="A27" s="12" t="s">
        <v>189</v>
      </c>
      <c r="B27" s="18">
        <v>161.91466313822701</v>
      </c>
      <c r="C27" s="10" t="s">
        <v>152</v>
      </c>
      <c r="D27" s="18">
        <v>352.64408986836202</v>
      </c>
      <c r="E27" s="10" t="s">
        <v>152</v>
      </c>
      <c r="F27" s="18">
        <v>406.59349582493098</v>
      </c>
      <c r="G27" s="10" t="s">
        <v>152</v>
      </c>
      <c r="H27" s="18">
        <v>299.01960711533502</v>
      </c>
      <c r="I27" s="10" t="s">
        <v>152</v>
      </c>
      <c r="J27" s="18">
        <v>240.44081288986499</v>
      </c>
      <c r="K27" s="10" t="s">
        <v>152</v>
      </c>
      <c r="L27" s="18">
        <v>190.475559349191</v>
      </c>
      <c r="M27" s="10" t="s">
        <v>169</v>
      </c>
      <c r="N27" s="18">
        <v>285.92094640478098</v>
      </c>
      <c r="O27" s="10" t="s">
        <v>169</v>
      </c>
      <c r="P27" s="18">
        <v>199.21695199250999</v>
      </c>
      <c r="Q27" s="10" t="s">
        <v>152</v>
      </c>
      <c r="R27" s="18">
        <v>294.264530992</v>
      </c>
      <c r="S27" s="10" t="s">
        <v>169</v>
      </c>
    </row>
    <row r="28" spans="1:19" x14ac:dyDescent="0.2">
      <c r="A28" s="12" t="s">
        <v>190</v>
      </c>
      <c r="B28" s="18">
        <v>193.61694989112999</v>
      </c>
      <c r="C28" s="10" t="s">
        <v>152</v>
      </c>
      <c r="D28" s="18">
        <v>409.20211016678002</v>
      </c>
      <c r="E28" s="10" t="s">
        <v>152</v>
      </c>
      <c r="F28" s="18">
        <v>532.85835070089604</v>
      </c>
      <c r="G28" s="10" t="s">
        <v>152</v>
      </c>
      <c r="H28" s="18">
        <v>414.03665385158803</v>
      </c>
      <c r="I28" s="10" t="s">
        <v>152</v>
      </c>
      <c r="J28" s="18">
        <v>320.01096291352002</v>
      </c>
      <c r="K28" s="10" t="s">
        <v>152</v>
      </c>
      <c r="L28" s="18">
        <v>240.22846316405199</v>
      </c>
      <c r="M28" s="10" t="s">
        <v>152</v>
      </c>
      <c r="N28" s="18">
        <v>247.27369668922799</v>
      </c>
      <c r="O28" s="10" t="s">
        <v>169</v>
      </c>
      <c r="P28" s="18">
        <v>228.747829263548</v>
      </c>
      <c r="Q28" s="10" t="s">
        <v>152</v>
      </c>
      <c r="R28" s="18">
        <v>336.57415223690202</v>
      </c>
      <c r="S28" s="10" t="s">
        <v>169</v>
      </c>
    </row>
    <row r="29" spans="1:19" x14ac:dyDescent="0.2">
      <c r="A29" s="12" t="s">
        <v>191</v>
      </c>
      <c r="B29" s="18">
        <v>200.65320059675699</v>
      </c>
      <c r="C29" s="10" t="s">
        <v>152</v>
      </c>
      <c r="D29" s="18">
        <v>418.305962239199</v>
      </c>
      <c r="E29" s="10" t="s">
        <v>152</v>
      </c>
      <c r="F29" s="18">
        <v>520.67936629289795</v>
      </c>
      <c r="G29" s="10" t="s">
        <v>152</v>
      </c>
      <c r="H29" s="18">
        <v>409.76974471902099</v>
      </c>
      <c r="I29" s="10" t="s">
        <v>152</v>
      </c>
      <c r="J29" s="18">
        <v>368.17037987802598</v>
      </c>
      <c r="K29" s="10" t="s">
        <v>152</v>
      </c>
      <c r="L29" s="18">
        <v>242.24623970925899</v>
      </c>
      <c r="M29" s="10" t="s">
        <v>152</v>
      </c>
      <c r="N29" s="18">
        <v>357.74442871836197</v>
      </c>
      <c r="O29" s="10" t="s">
        <v>169</v>
      </c>
      <c r="P29" s="18">
        <v>230.382774862617</v>
      </c>
      <c r="Q29" s="10" t="s">
        <v>320</v>
      </c>
      <c r="R29" s="18">
        <v>370.61188201142699</v>
      </c>
      <c r="S29" s="10" t="s">
        <v>424</v>
      </c>
    </row>
    <row r="30" spans="1:19" x14ac:dyDescent="0.2">
      <c r="A30" s="12" t="s">
        <v>192</v>
      </c>
      <c r="B30" s="18">
        <v>234.218871631062</v>
      </c>
      <c r="C30" s="10" t="s">
        <v>152</v>
      </c>
      <c r="D30" s="18">
        <v>519.21411697190501</v>
      </c>
      <c r="E30" s="10" t="s">
        <v>152</v>
      </c>
      <c r="F30" s="18">
        <v>565.16740500826597</v>
      </c>
      <c r="G30" s="10" t="s">
        <v>152</v>
      </c>
      <c r="H30" s="18">
        <v>462.78075724761601</v>
      </c>
      <c r="I30" s="10" t="s">
        <v>152</v>
      </c>
      <c r="J30" s="18">
        <v>422.73870699499702</v>
      </c>
      <c r="K30" s="10" t="s">
        <v>152</v>
      </c>
      <c r="L30" s="18">
        <v>248.10535746211201</v>
      </c>
      <c r="M30" s="10" t="s">
        <v>152</v>
      </c>
      <c r="N30" s="18">
        <v>432.31298466114902</v>
      </c>
      <c r="O30" s="10" t="s">
        <v>169</v>
      </c>
      <c r="P30" s="18">
        <v>243.26673977608399</v>
      </c>
      <c r="Q30" s="10" t="s">
        <v>320</v>
      </c>
      <c r="R30" s="18">
        <v>438.42596614546699</v>
      </c>
      <c r="S30" s="10" t="s">
        <v>424</v>
      </c>
    </row>
    <row r="31" spans="1:19" x14ac:dyDescent="0.2">
      <c r="A31" s="12" t="s">
        <v>193</v>
      </c>
      <c r="B31" s="18">
        <v>229.618333450883</v>
      </c>
      <c r="C31" s="10" t="s">
        <v>152</v>
      </c>
      <c r="D31" s="18">
        <v>527.36704605800503</v>
      </c>
      <c r="E31" s="10" t="s">
        <v>320</v>
      </c>
      <c r="F31" s="18">
        <v>556.51680186579904</v>
      </c>
      <c r="G31" s="10" t="s">
        <v>169</v>
      </c>
      <c r="H31" s="18">
        <v>488.44433739015102</v>
      </c>
      <c r="I31" s="10" t="s">
        <v>152</v>
      </c>
      <c r="J31" s="18">
        <v>423.44632396463101</v>
      </c>
      <c r="K31" s="10" t="s">
        <v>152</v>
      </c>
      <c r="L31" s="18">
        <v>266.072495119162</v>
      </c>
      <c r="M31" s="10" t="s">
        <v>152</v>
      </c>
      <c r="N31" s="18">
        <v>434.84728130127297</v>
      </c>
      <c r="O31" s="10" t="s">
        <v>169</v>
      </c>
      <c r="P31" s="18">
        <v>244.669958299472</v>
      </c>
      <c r="Q31" s="10" t="s">
        <v>320</v>
      </c>
      <c r="R31" s="18">
        <v>447.06819010310602</v>
      </c>
      <c r="S31" s="10" t="s">
        <v>424</v>
      </c>
    </row>
    <row r="32" spans="1:19" x14ac:dyDescent="0.2">
      <c r="A32" s="15" t="s">
        <v>195</v>
      </c>
      <c r="B32" s="19">
        <v>216.03554393184999</v>
      </c>
      <c r="C32" s="14" t="s">
        <v>152</v>
      </c>
      <c r="D32" s="19">
        <v>538.03136489609994</v>
      </c>
      <c r="E32" s="14" t="s">
        <v>152</v>
      </c>
      <c r="F32" s="19">
        <v>559.65201015617799</v>
      </c>
      <c r="G32" s="14" t="s">
        <v>169</v>
      </c>
      <c r="H32" s="19">
        <v>503.59801834507999</v>
      </c>
      <c r="I32" s="14" t="s">
        <v>152</v>
      </c>
      <c r="J32" s="19">
        <v>437.579909962344</v>
      </c>
      <c r="K32" s="14" t="s">
        <v>152</v>
      </c>
      <c r="L32" s="19">
        <v>255.59217316684399</v>
      </c>
      <c r="M32" s="14" t="s">
        <v>152</v>
      </c>
      <c r="N32" s="19">
        <v>445.00137075952898</v>
      </c>
      <c r="O32" s="14" t="s">
        <v>169</v>
      </c>
      <c r="P32" s="19">
        <v>243.968505340608</v>
      </c>
      <c r="Q32" s="14" t="s">
        <v>152</v>
      </c>
      <c r="R32" s="19">
        <v>456.37961781435098</v>
      </c>
      <c r="S32" s="14" t="s">
        <v>169</v>
      </c>
    </row>
    <row r="34" spans="1:2" x14ac:dyDescent="0.2">
      <c r="A34" s="16" t="s">
        <v>196</v>
      </c>
      <c r="B34" s="16" t="s">
        <v>229</v>
      </c>
    </row>
    <row r="37" spans="1:2" x14ac:dyDescent="0.2">
      <c r="B37" s="16" t="s">
        <v>336</v>
      </c>
    </row>
    <row r="38" spans="1:2" x14ac:dyDescent="0.2">
      <c r="B38" s="16" t="s">
        <v>203</v>
      </c>
    </row>
    <row r="39" spans="1:2" x14ac:dyDescent="0.2">
      <c r="B39" s="16" t="s">
        <v>325</v>
      </c>
    </row>
    <row r="42" spans="1:2" x14ac:dyDescent="0.2">
      <c r="A42" s="17" t="str">
        <f>HYPERLINK("#'TOTAL 12'!A2", "&lt;&lt;&lt; Previous table")</f>
        <v>&lt;&lt;&lt; Previous table</v>
      </c>
    </row>
    <row r="43" spans="1:2" x14ac:dyDescent="0.2">
      <c r="A43" s="17" t="str">
        <f>HYPERLINK("#'TOTAL 14'!A2",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HYPERLINK("#'INDEX'!B138", "Link to index")</f>
        <v>Link to index</v>
      </c>
    </row>
    <row r="2" spans="1:19" ht="15.75" customHeight="1" x14ac:dyDescent="0.2">
      <c r="A2" s="27" t="s">
        <v>537</v>
      </c>
      <c r="B2" s="28"/>
      <c r="C2" s="28"/>
      <c r="D2" s="28"/>
      <c r="E2" s="28"/>
      <c r="F2" s="28"/>
      <c r="G2" s="28"/>
      <c r="H2" s="28"/>
      <c r="I2" s="28"/>
      <c r="J2" s="28"/>
      <c r="K2" s="28"/>
      <c r="L2" s="28"/>
      <c r="M2" s="28"/>
      <c r="N2" s="28"/>
      <c r="O2" s="28"/>
      <c r="P2" s="28"/>
      <c r="Q2" s="28"/>
      <c r="R2" s="28"/>
      <c r="S2" s="28"/>
    </row>
    <row r="3" spans="1:19" ht="15.75" customHeight="1" x14ac:dyDescent="0.2">
      <c r="A3" s="27" t="s">
        <v>149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415.66521609101801</v>
      </c>
      <c r="C7" s="10" t="s">
        <v>169</v>
      </c>
      <c r="D7" s="18">
        <v>647.00129337025396</v>
      </c>
      <c r="E7" s="10" t="s">
        <v>152</v>
      </c>
      <c r="F7" s="18">
        <v>548.390195664933</v>
      </c>
      <c r="G7" s="10" t="s">
        <v>169</v>
      </c>
      <c r="H7" s="18">
        <v>506.34599145074901</v>
      </c>
      <c r="I7" s="10" t="s">
        <v>169</v>
      </c>
      <c r="J7" s="18">
        <v>453.45382765145598</v>
      </c>
      <c r="K7" s="10" t="s">
        <v>169</v>
      </c>
      <c r="L7" s="18">
        <v>423.12140481661999</v>
      </c>
      <c r="M7" s="10" t="s">
        <v>152</v>
      </c>
      <c r="N7" s="18">
        <v>334.93344570481503</v>
      </c>
      <c r="O7" s="10" t="s">
        <v>169</v>
      </c>
      <c r="P7" s="18">
        <v>305.69035319772399</v>
      </c>
      <c r="Q7" s="10" t="s">
        <v>152</v>
      </c>
      <c r="R7" s="18">
        <v>484.355190246505</v>
      </c>
      <c r="S7" s="10" t="s">
        <v>169</v>
      </c>
    </row>
    <row r="8" spans="1:19" x14ac:dyDescent="0.2">
      <c r="A8" s="12" t="s">
        <v>164</v>
      </c>
      <c r="B8" s="18">
        <v>275.39092457879798</v>
      </c>
      <c r="C8" s="10" t="s">
        <v>169</v>
      </c>
      <c r="D8" s="18">
        <v>452.20682669075399</v>
      </c>
      <c r="E8" s="10" t="s">
        <v>152</v>
      </c>
      <c r="F8" s="18">
        <v>420.23514184014698</v>
      </c>
      <c r="G8" s="10" t="s">
        <v>169</v>
      </c>
      <c r="H8" s="18">
        <v>374.07025230131899</v>
      </c>
      <c r="I8" s="10" t="s">
        <v>169</v>
      </c>
      <c r="J8" s="18">
        <v>365.04499067526399</v>
      </c>
      <c r="K8" s="10" t="s">
        <v>169</v>
      </c>
      <c r="L8" s="18">
        <v>350.36745139719</v>
      </c>
      <c r="M8" s="10" t="s">
        <v>169</v>
      </c>
      <c r="N8" s="18">
        <v>252.09568398170799</v>
      </c>
      <c r="O8" s="10" t="s">
        <v>169</v>
      </c>
      <c r="P8" s="18">
        <v>296.97029776025698</v>
      </c>
      <c r="Q8" s="10" t="s">
        <v>152</v>
      </c>
      <c r="R8" s="18">
        <v>360.12424211739699</v>
      </c>
      <c r="S8" s="10" t="s">
        <v>169</v>
      </c>
    </row>
    <row r="9" spans="1:19" x14ac:dyDescent="0.2">
      <c r="A9" s="12" t="s">
        <v>165</v>
      </c>
      <c r="B9" s="18">
        <v>246.65185426195401</v>
      </c>
      <c r="C9" s="10" t="s">
        <v>169</v>
      </c>
      <c r="D9" s="18">
        <v>452.14797552074998</v>
      </c>
      <c r="E9" s="10" t="s">
        <v>169</v>
      </c>
      <c r="F9" s="18">
        <v>435.975442497784</v>
      </c>
      <c r="G9" s="10" t="s">
        <v>169</v>
      </c>
      <c r="H9" s="18">
        <v>387.64353547819599</v>
      </c>
      <c r="I9" s="10" t="s">
        <v>169</v>
      </c>
      <c r="J9" s="18">
        <v>367.30766627147301</v>
      </c>
      <c r="K9" s="10" t="s">
        <v>169</v>
      </c>
      <c r="L9" s="18">
        <v>333.82280568458498</v>
      </c>
      <c r="M9" s="10" t="s">
        <v>169</v>
      </c>
      <c r="N9" s="18">
        <v>237.330537663103</v>
      </c>
      <c r="O9" s="10" t="s">
        <v>169</v>
      </c>
      <c r="P9" s="18">
        <v>289.32934221835302</v>
      </c>
      <c r="Q9" s="10" t="s">
        <v>152</v>
      </c>
      <c r="R9" s="18">
        <v>357.582716399942</v>
      </c>
      <c r="S9" s="10" t="s">
        <v>169</v>
      </c>
    </row>
    <row r="10" spans="1:19" x14ac:dyDescent="0.2">
      <c r="A10" s="12" t="s">
        <v>166</v>
      </c>
      <c r="B10" s="18">
        <v>349.66502205713402</v>
      </c>
      <c r="C10" s="10" t="s">
        <v>169</v>
      </c>
      <c r="D10" s="18">
        <v>454.87461295139002</v>
      </c>
      <c r="E10" s="10" t="s">
        <v>152</v>
      </c>
      <c r="F10" s="18">
        <v>453.41379617050097</v>
      </c>
      <c r="G10" s="10" t="s">
        <v>169</v>
      </c>
      <c r="H10" s="18">
        <v>410.120470106901</v>
      </c>
      <c r="I10" s="10" t="s">
        <v>169</v>
      </c>
      <c r="J10" s="18">
        <v>415.94784598769297</v>
      </c>
      <c r="K10" s="10" t="s">
        <v>169</v>
      </c>
      <c r="L10" s="18">
        <v>353.694605872941</v>
      </c>
      <c r="M10" s="10" t="s">
        <v>169</v>
      </c>
      <c r="N10" s="18">
        <v>243.012660866662</v>
      </c>
      <c r="O10" s="10" t="s">
        <v>169</v>
      </c>
      <c r="P10" s="18">
        <v>285.10626073703401</v>
      </c>
      <c r="Q10" s="10" t="s">
        <v>152</v>
      </c>
      <c r="R10" s="18">
        <v>369.79177239042798</v>
      </c>
      <c r="S10" s="10" t="s">
        <v>169</v>
      </c>
    </row>
    <row r="11" spans="1:19" x14ac:dyDescent="0.2">
      <c r="A11" s="12" t="s">
        <v>170</v>
      </c>
      <c r="B11" s="18">
        <v>394.84318696565902</v>
      </c>
      <c r="C11" s="10" t="s">
        <v>169</v>
      </c>
      <c r="D11" s="18">
        <v>460.46174511528301</v>
      </c>
      <c r="E11" s="10" t="s">
        <v>152</v>
      </c>
      <c r="F11" s="18">
        <v>474.04488482143</v>
      </c>
      <c r="G11" s="10" t="s">
        <v>169</v>
      </c>
      <c r="H11" s="18">
        <v>445.25414511110301</v>
      </c>
      <c r="I11" s="10" t="s">
        <v>169</v>
      </c>
      <c r="J11" s="18">
        <v>459.49941863620899</v>
      </c>
      <c r="K11" s="10" t="s">
        <v>169</v>
      </c>
      <c r="L11" s="18">
        <v>369.58227210511399</v>
      </c>
      <c r="M11" s="10" t="s">
        <v>169</v>
      </c>
      <c r="N11" s="18">
        <v>240.92889987920501</v>
      </c>
      <c r="O11" s="10" t="s">
        <v>169</v>
      </c>
      <c r="P11" s="18">
        <v>295.47068241536101</v>
      </c>
      <c r="Q11" s="10" t="s">
        <v>152</v>
      </c>
      <c r="R11" s="18">
        <v>383.40869311603598</v>
      </c>
      <c r="S11" s="10" t="s">
        <v>169</v>
      </c>
    </row>
    <row r="12" spans="1:19" x14ac:dyDescent="0.2">
      <c r="A12" s="12" t="s">
        <v>171</v>
      </c>
      <c r="B12" s="18">
        <v>380.08424169739999</v>
      </c>
      <c r="C12" s="10" t="s">
        <v>169</v>
      </c>
      <c r="D12" s="18">
        <v>489.91486593002799</v>
      </c>
      <c r="E12" s="10" t="s">
        <v>152</v>
      </c>
      <c r="F12" s="18">
        <v>542.73063380281701</v>
      </c>
      <c r="G12" s="10" t="s">
        <v>169</v>
      </c>
      <c r="H12" s="18">
        <v>470.8655732231</v>
      </c>
      <c r="I12" s="10" t="s">
        <v>169</v>
      </c>
      <c r="J12" s="18">
        <v>465.49060068625403</v>
      </c>
      <c r="K12" s="10" t="s">
        <v>169</v>
      </c>
      <c r="L12" s="18">
        <v>367.552779797759</v>
      </c>
      <c r="M12" s="10" t="s">
        <v>169</v>
      </c>
      <c r="N12" s="18">
        <v>238.27211867573999</v>
      </c>
      <c r="O12" s="10" t="s">
        <v>169</v>
      </c>
      <c r="P12" s="18">
        <v>303.44172074352002</v>
      </c>
      <c r="Q12" s="10" t="s">
        <v>152</v>
      </c>
      <c r="R12" s="18">
        <v>398.950130435912</v>
      </c>
      <c r="S12" s="10" t="s">
        <v>169</v>
      </c>
    </row>
    <row r="13" spans="1:19" x14ac:dyDescent="0.2">
      <c r="A13" s="12" t="s">
        <v>172</v>
      </c>
      <c r="B13" s="18">
        <v>343.52373161921599</v>
      </c>
      <c r="C13" s="10" t="s">
        <v>169</v>
      </c>
      <c r="D13" s="18">
        <v>500.80236651145202</v>
      </c>
      <c r="E13" s="10" t="s">
        <v>152</v>
      </c>
      <c r="F13" s="18">
        <v>624.20003051230901</v>
      </c>
      <c r="G13" s="10" t="s">
        <v>169</v>
      </c>
      <c r="H13" s="18">
        <v>468.23934549474097</v>
      </c>
      <c r="I13" s="10" t="s">
        <v>169</v>
      </c>
      <c r="J13" s="18">
        <v>445.13969528738699</v>
      </c>
      <c r="K13" s="10" t="s">
        <v>169</v>
      </c>
      <c r="L13" s="18">
        <v>337.816613560767</v>
      </c>
      <c r="M13" s="10" t="s">
        <v>169</v>
      </c>
      <c r="N13" s="18">
        <v>581.46109717683601</v>
      </c>
      <c r="O13" s="10" t="s">
        <v>169</v>
      </c>
      <c r="P13" s="18">
        <v>306.16651911394302</v>
      </c>
      <c r="Q13" s="10" t="s">
        <v>152</v>
      </c>
      <c r="R13" s="18">
        <v>485.60846456469199</v>
      </c>
      <c r="S13" s="10" t="s">
        <v>169</v>
      </c>
    </row>
    <row r="14" spans="1:19" x14ac:dyDescent="0.2">
      <c r="A14" s="12" t="s">
        <v>173</v>
      </c>
      <c r="B14" s="18">
        <v>335.48694045189399</v>
      </c>
      <c r="C14" s="10" t="s">
        <v>169</v>
      </c>
      <c r="D14" s="18">
        <v>518.42072804127099</v>
      </c>
      <c r="E14" s="10" t="s">
        <v>152</v>
      </c>
      <c r="F14" s="18">
        <v>679.72899625200603</v>
      </c>
      <c r="G14" s="10" t="s">
        <v>169</v>
      </c>
      <c r="H14" s="18">
        <v>431.03988425511699</v>
      </c>
      <c r="I14" s="10" t="s">
        <v>169</v>
      </c>
      <c r="J14" s="18">
        <v>457.10072255342999</v>
      </c>
      <c r="K14" s="10" t="s">
        <v>169</v>
      </c>
      <c r="L14" s="18">
        <v>352.76413394577997</v>
      </c>
      <c r="M14" s="10" t="s">
        <v>169</v>
      </c>
      <c r="N14" s="18">
        <v>573.40779265878302</v>
      </c>
      <c r="O14" s="10" t="s">
        <v>169</v>
      </c>
      <c r="P14" s="18">
        <v>333.47018401855701</v>
      </c>
      <c r="Q14" s="10" t="s">
        <v>152</v>
      </c>
      <c r="R14" s="18">
        <v>486.46027659398499</v>
      </c>
      <c r="S14" s="10" t="s">
        <v>169</v>
      </c>
    </row>
    <row r="15" spans="1:19" x14ac:dyDescent="0.2">
      <c r="A15" s="12" t="s">
        <v>174</v>
      </c>
      <c r="B15" s="18">
        <v>347.32759579080601</v>
      </c>
      <c r="C15" s="10" t="s">
        <v>169</v>
      </c>
      <c r="D15" s="18">
        <v>456.47719627279298</v>
      </c>
      <c r="E15" s="10" t="s">
        <v>152</v>
      </c>
      <c r="F15" s="18">
        <v>717.05454959295196</v>
      </c>
      <c r="G15" s="10" t="s">
        <v>169</v>
      </c>
      <c r="H15" s="18">
        <v>436.62869868505101</v>
      </c>
      <c r="I15" s="10" t="s">
        <v>169</v>
      </c>
      <c r="J15" s="18">
        <v>408.94739062895599</v>
      </c>
      <c r="K15" s="10" t="s">
        <v>169</v>
      </c>
      <c r="L15" s="18">
        <v>355.82857880371103</v>
      </c>
      <c r="M15" s="10" t="s">
        <v>169</v>
      </c>
      <c r="N15" s="18">
        <v>558.83180992137</v>
      </c>
      <c r="O15" s="10" t="s">
        <v>169</v>
      </c>
      <c r="P15" s="18">
        <v>307.17240321850801</v>
      </c>
      <c r="Q15" s="10" t="s">
        <v>152</v>
      </c>
      <c r="R15" s="18">
        <v>457.70515450222001</v>
      </c>
      <c r="S15" s="10" t="s">
        <v>169</v>
      </c>
    </row>
    <row r="16" spans="1:19" x14ac:dyDescent="0.2">
      <c r="A16" s="12" t="s">
        <v>176</v>
      </c>
      <c r="B16" s="18">
        <v>311.80243821238201</v>
      </c>
      <c r="C16" s="10" t="s">
        <v>169</v>
      </c>
      <c r="D16" s="18">
        <v>469.26806919492702</v>
      </c>
      <c r="E16" s="10" t="s">
        <v>152</v>
      </c>
      <c r="F16" s="18">
        <v>688.90054050113702</v>
      </c>
      <c r="G16" s="10" t="s">
        <v>169</v>
      </c>
      <c r="H16" s="18">
        <v>434.11746408404298</v>
      </c>
      <c r="I16" s="10" t="s">
        <v>169</v>
      </c>
      <c r="J16" s="18">
        <v>390.674177036571</v>
      </c>
      <c r="K16" s="10" t="s">
        <v>169</v>
      </c>
      <c r="L16" s="18">
        <v>353.98692973317901</v>
      </c>
      <c r="M16" s="10" t="s">
        <v>169</v>
      </c>
      <c r="N16" s="18">
        <v>553.443473342272</v>
      </c>
      <c r="O16" s="10" t="s">
        <v>169</v>
      </c>
      <c r="P16" s="18">
        <v>321.56980866919298</v>
      </c>
      <c r="Q16" s="10" t="s">
        <v>152</v>
      </c>
      <c r="R16" s="18">
        <v>459.14957730055198</v>
      </c>
      <c r="S16" s="10" t="s">
        <v>169</v>
      </c>
    </row>
    <row r="17" spans="1:19" x14ac:dyDescent="0.2">
      <c r="A17" s="12" t="s">
        <v>177</v>
      </c>
      <c r="B17" s="18">
        <v>320.399067569642</v>
      </c>
      <c r="C17" s="10" t="s">
        <v>169</v>
      </c>
      <c r="D17" s="18">
        <v>385.25031377907601</v>
      </c>
      <c r="E17" s="10" t="s">
        <v>169</v>
      </c>
      <c r="F17" s="18">
        <v>542.26536619263595</v>
      </c>
      <c r="G17" s="10" t="s">
        <v>169</v>
      </c>
      <c r="H17" s="18">
        <v>412.52456300567502</v>
      </c>
      <c r="I17" s="10" t="s">
        <v>169</v>
      </c>
      <c r="J17" s="18">
        <v>364.02660500073398</v>
      </c>
      <c r="K17" s="10" t="s">
        <v>169</v>
      </c>
      <c r="L17" s="18">
        <v>340.95799485056398</v>
      </c>
      <c r="M17" s="10" t="s">
        <v>169</v>
      </c>
      <c r="N17" s="18">
        <v>521.78447120768101</v>
      </c>
      <c r="O17" s="10" t="s">
        <v>169</v>
      </c>
      <c r="P17" s="18">
        <v>306.77331018554901</v>
      </c>
      <c r="Q17" s="10" t="s">
        <v>152</v>
      </c>
      <c r="R17" s="18">
        <v>414.47483891817302</v>
      </c>
      <c r="S17" s="10" t="s">
        <v>169</v>
      </c>
    </row>
    <row r="18" spans="1:19" x14ac:dyDescent="0.2">
      <c r="A18" s="12" t="s">
        <v>178</v>
      </c>
      <c r="B18" s="18">
        <v>268.661458155182</v>
      </c>
      <c r="C18" s="10" t="s">
        <v>169</v>
      </c>
      <c r="D18" s="18">
        <v>452.44555023393002</v>
      </c>
      <c r="E18" s="10" t="s">
        <v>152</v>
      </c>
      <c r="F18" s="18">
        <v>426.68378769067601</v>
      </c>
      <c r="G18" s="10" t="s">
        <v>169</v>
      </c>
      <c r="H18" s="18">
        <v>402.93317674242098</v>
      </c>
      <c r="I18" s="10" t="s">
        <v>169</v>
      </c>
      <c r="J18" s="18">
        <v>352.78848050201901</v>
      </c>
      <c r="K18" s="10" t="s">
        <v>169</v>
      </c>
      <c r="L18" s="18">
        <v>305.50748754145798</v>
      </c>
      <c r="M18" s="10" t="s">
        <v>169</v>
      </c>
      <c r="N18" s="18">
        <v>503.62919938243698</v>
      </c>
      <c r="O18" s="10" t="s">
        <v>169</v>
      </c>
      <c r="P18" s="18">
        <v>292.22154913406598</v>
      </c>
      <c r="Q18" s="10" t="s">
        <v>152</v>
      </c>
      <c r="R18" s="18">
        <v>424.58842164496298</v>
      </c>
      <c r="S18" s="10" t="s">
        <v>169</v>
      </c>
    </row>
    <row r="19" spans="1:19" x14ac:dyDescent="0.2">
      <c r="A19" s="12" t="s">
        <v>179</v>
      </c>
      <c r="B19" s="18">
        <v>255.98531185008599</v>
      </c>
      <c r="C19" s="10" t="s">
        <v>169</v>
      </c>
      <c r="D19" s="18">
        <v>447.27282827861899</v>
      </c>
      <c r="E19" s="10" t="s">
        <v>152</v>
      </c>
      <c r="F19" s="18">
        <v>434.99204543720998</v>
      </c>
      <c r="G19" s="10" t="s">
        <v>169</v>
      </c>
      <c r="H19" s="18">
        <v>408.90608039255801</v>
      </c>
      <c r="I19" s="10" t="s">
        <v>169</v>
      </c>
      <c r="J19" s="18">
        <v>341.85837519607401</v>
      </c>
      <c r="K19" s="10" t="s">
        <v>169</v>
      </c>
      <c r="L19" s="18">
        <v>296.53096658488198</v>
      </c>
      <c r="M19" s="10" t="s">
        <v>169</v>
      </c>
      <c r="N19" s="18">
        <v>509.313725904406</v>
      </c>
      <c r="O19" s="10" t="s">
        <v>169</v>
      </c>
      <c r="P19" s="18">
        <v>305.36733594649598</v>
      </c>
      <c r="Q19" s="10" t="s">
        <v>152</v>
      </c>
      <c r="R19" s="18">
        <v>425.60606298793698</v>
      </c>
      <c r="S19" s="10" t="s">
        <v>169</v>
      </c>
    </row>
    <row r="20" spans="1:19" x14ac:dyDescent="0.2">
      <c r="A20" s="12" t="s">
        <v>180</v>
      </c>
      <c r="B20" s="18">
        <v>262.75995190060598</v>
      </c>
      <c r="C20" s="10" t="s">
        <v>169</v>
      </c>
      <c r="D20" s="18">
        <v>447.68124088447303</v>
      </c>
      <c r="E20" s="10" t="s">
        <v>152</v>
      </c>
      <c r="F20" s="18">
        <v>414.34103452900001</v>
      </c>
      <c r="G20" s="10" t="s">
        <v>169</v>
      </c>
      <c r="H20" s="18">
        <v>406.403966183546</v>
      </c>
      <c r="I20" s="10" t="s">
        <v>169</v>
      </c>
      <c r="J20" s="18">
        <v>323.39408627976297</v>
      </c>
      <c r="K20" s="10" t="s">
        <v>169</v>
      </c>
      <c r="L20" s="18">
        <v>284.27998947429302</v>
      </c>
      <c r="M20" s="10" t="s">
        <v>169</v>
      </c>
      <c r="N20" s="18">
        <v>466.55836390525297</v>
      </c>
      <c r="O20" s="10" t="s">
        <v>169</v>
      </c>
      <c r="P20" s="18">
        <v>305.97174630998302</v>
      </c>
      <c r="Q20" s="10" t="s">
        <v>152</v>
      </c>
      <c r="R20" s="18">
        <v>412.81952807202703</v>
      </c>
      <c r="S20" s="10" t="s">
        <v>169</v>
      </c>
    </row>
    <row r="21" spans="1:19" x14ac:dyDescent="0.2">
      <c r="A21" s="12" t="s">
        <v>181</v>
      </c>
      <c r="B21" s="18">
        <v>243.72298579925899</v>
      </c>
      <c r="C21" s="10" t="s">
        <v>169</v>
      </c>
      <c r="D21" s="18">
        <v>436.92883323380102</v>
      </c>
      <c r="E21" s="10" t="s">
        <v>152</v>
      </c>
      <c r="F21" s="18">
        <v>431.511954510289</v>
      </c>
      <c r="G21" s="10" t="s">
        <v>169</v>
      </c>
      <c r="H21" s="18">
        <v>390.719405999858</v>
      </c>
      <c r="I21" s="10" t="s">
        <v>169</v>
      </c>
      <c r="J21" s="18">
        <v>386.45962840360102</v>
      </c>
      <c r="K21" s="10" t="s">
        <v>169</v>
      </c>
      <c r="L21" s="18">
        <v>275.99870809611201</v>
      </c>
      <c r="M21" s="10" t="s">
        <v>169</v>
      </c>
      <c r="N21" s="18">
        <v>443.77160588438898</v>
      </c>
      <c r="O21" s="10" t="s">
        <v>169</v>
      </c>
      <c r="P21" s="18">
        <v>306.44570301951597</v>
      </c>
      <c r="Q21" s="10" t="s">
        <v>152</v>
      </c>
      <c r="R21" s="18">
        <v>404.95870815737999</v>
      </c>
      <c r="S21" s="10" t="s">
        <v>169</v>
      </c>
    </row>
    <row r="22" spans="1:19" x14ac:dyDescent="0.2">
      <c r="A22" s="12" t="s">
        <v>182</v>
      </c>
      <c r="B22" s="18">
        <v>213.845785430219</v>
      </c>
      <c r="C22" s="10" t="s">
        <v>169</v>
      </c>
      <c r="D22" s="18">
        <v>463.79530927597602</v>
      </c>
      <c r="E22" s="10" t="s">
        <v>152</v>
      </c>
      <c r="F22" s="18">
        <v>495.29582545135003</v>
      </c>
      <c r="G22" s="10" t="s">
        <v>169</v>
      </c>
      <c r="H22" s="18">
        <v>391.88793622223199</v>
      </c>
      <c r="I22" s="10" t="s">
        <v>169</v>
      </c>
      <c r="J22" s="18">
        <v>375.92102466683201</v>
      </c>
      <c r="K22" s="10" t="s">
        <v>169</v>
      </c>
      <c r="L22" s="18">
        <v>272.85318911383098</v>
      </c>
      <c r="M22" s="10" t="s">
        <v>169</v>
      </c>
      <c r="N22" s="18">
        <v>455.53370460047398</v>
      </c>
      <c r="O22" s="10" t="s">
        <v>169</v>
      </c>
      <c r="P22" s="18">
        <v>293.873169784933</v>
      </c>
      <c r="Q22" s="10" t="s">
        <v>152</v>
      </c>
      <c r="R22" s="18">
        <v>414.89390083171401</v>
      </c>
      <c r="S22" s="10" t="s">
        <v>169</v>
      </c>
    </row>
    <row r="23" spans="1:19" x14ac:dyDescent="0.2">
      <c r="A23" s="12" t="s">
        <v>184</v>
      </c>
      <c r="B23" s="18">
        <v>208.57049996785599</v>
      </c>
      <c r="C23" s="10" t="s">
        <v>169</v>
      </c>
      <c r="D23" s="18">
        <v>481.61936531541198</v>
      </c>
      <c r="E23" s="10" t="s">
        <v>152</v>
      </c>
      <c r="F23" s="18">
        <v>595.40427168437202</v>
      </c>
      <c r="G23" s="10" t="s">
        <v>169</v>
      </c>
      <c r="H23" s="18">
        <v>401.12119315633498</v>
      </c>
      <c r="I23" s="10" t="s">
        <v>169</v>
      </c>
      <c r="J23" s="18">
        <v>367.40589850592102</v>
      </c>
      <c r="K23" s="10" t="s">
        <v>169</v>
      </c>
      <c r="L23" s="18">
        <v>272.98504359868298</v>
      </c>
      <c r="M23" s="10" t="s">
        <v>169</v>
      </c>
      <c r="N23" s="18">
        <v>457.27334886969902</v>
      </c>
      <c r="O23" s="10" t="s">
        <v>169</v>
      </c>
      <c r="P23" s="18">
        <v>256.79045014219201</v>
      </c>
      <c r="Q23" s="10" t="s">
        <v>152</v>
      </c>
      <c r="R23" s="18">
        <v>419.46401046978099</v>
      </c>
      <c r="S23" s="10" t="s">
        <v>169</v>
      </c>
    </row>
    <row r="24" spans="1:19" x14ac:dyDescent="0.2">
      <c r="A24" s="12" t="s">
        <v>185</v>
      </c>
      <c r="B24" s="18">
        <v>198.89778152334199</v>
      </c>
      <c r="C24" s="10" t="s">
        <v>169</v>
      </c>
      <c r="D24" s="18">
        <v>468.87205636244198</v>
      </c>
      <c r="E24" s="10" t="s">
        <v>152</v>
      </c>
      <c r="F24" s="18">
        <v>572.32860599583603</v>
      </c>
      <c r="G24" s="10" t="s">
        <v>169</v>
      </c>
      <c r="H24" s="18">
        <v>387.19046791596401</v>
      </c>
      <c r="I24" s="10" t="s">
        <v>169</v>
      </c>
      <c r="J24" s="18">
        <v>336.28427836432201</v>
      </c>
      <c r="K24" s="10" t="s">
        <v>169</v>
      </c>
      <c r="L24" s="18">
        <v>247.035267217669</v>
      </c>
      <c r="M24" s="10" t="s">
        <v>169</v>
      </c>
      <c r="N24" s="18">
        <v>427.47851780889698</v>
      </c>
      <c r="O24" s="10" t="s">
        <v>169</v>
      </c>
      <c r="P24" s="18">
        <v>237.01570318016201</v>
      </c>
      <c r="Q24" s="10" t="s">
        <v>152</v>
      </c>
      <c r="R24" s="18">
        <v>399.89224600216602</v>
      </c>
      <c r="S24" s="10" t="s">
        <v>169</v>
      </c>
    </row>
    <row r="25" spans="1:19" x14ac:dyDescent="0.2">
      <c r="A25" s="12" t="s">
        <v>187</v>
      </c>
      <c r="B25" s="18">
        <v>186.533996262329</v>
      </c>
      <c r="C25" s="10" t="s">
        <v>169</v>
      </c>
      <c r="D25" s="18">
        <v>472.704170598958</v>
      </c>
      <c r="E25" s="10" t="s">
        <v>152</v>
      </c>
      <c r="F25" s="18">
        <v>639.17312370311504</v>
      </c>
      <c r="G25" s="10" t="s">
        <v>330</v>
      </c>
      <c r="H25" s="18">
        <v>389.41139116692102</v>
      </c>
      <c r="I25" s="10" t="s">
        <v>169</v>
      </c>
      <c r="J25" s="18">
        <v>358.37882974881097</v>
      </c>
      <c r="K25" s="10" t="s">
        <v>152</v>
      </c>
      <c r="L25" s="18">
        <v>229.494980711653</v>
      </c>
      <c r="M25" s="10" t="s">
        <v>169</v>
      </c>
      <c r="N25" s="18">
        <v>427.50672938611598</v>
      </c>
      <c r="O25" s="10" t="s">
        <v>169</v>
      </c>
      <c r="P25" s="18">
        <v>223.87251974202701</v>
      </c>
      <c r="Q25" s="10" t="s">
        <v>152</v>
      </c>
      <c r="R25" s="18">
        <v>401.85003184414199</v>
      </c>
      <c r="S25" s="10" t="s">
        <v>429</v>
      </c>
    </row>
    <row r="26" spans="1:19" x14ac:dyDescent="0.2">
      <c r="A26" s="12" t="s">
        <v>188</v>
      </c>
      <c r="B26" s="18">
        <v>188.99626383601401</v>
      </c>
      <c r="C26" s="10" t="s">
        <v>169</v>
      </c>
      <c r="D26" s="18">
        <v>488.110889995055</v>
      </c>
      <c r="E26" s="10" t="s">
        <v>152</v>
      </c>
      <c r="F26" s="18">
        <v>641.97981264218595</v>
      </c>
      <c r="G26" s="10" t="s">
        <v>152</v>
      </c>
      <c r="H26" s="18">
        <v>401.500390181797</v>
      </c>
      <c r="I26" s="10" t="s">
        <v>169</v>
      </c>
      <c r="J26" s="18">
        <v>362.43260287520798</v>
      </c>
      <c r="K26" s="10" t="s">
        <v>152</v>
      </c>
      <c r="L26" s="18">
        <v>239.02993580799901</v>
      </c>
      <c r="M26" s="10" t="s">
        <v>169</v>
      </c>
      <c r="N26" s="18">
        <v>440.29193351573002</v>
      </c>
      <c r="O26" s="10" t="s">
        <v>169</v>
      </c>
      <c r="P26" s="18">
        <v>231.88255417311501</v>
      </c>
      <c r="Q26" s="10" t="s">
        <v>152</v>
      </c>
      <c r="R26" s="18">
        <v>413.77593178605201</v>
      </c>
      <c r="S26" s="10" t="s">
        <v>169</v>
      </c>
    </row>
    <row r="27" spans="1:19" x14ac:dyDescent="0.2">
      <c r="A27" s="12" t="s">
        <v>189</v>
      </c>
      <c r="B27" s="18">
        <v>196.39462253628</v>
      </c>
      <c r="C27" s="10" t="s">
        <v>152</v>
      </c>
      <c r="D27" s="18">
        <v>427.74015383783802</v>
      </c>
      <c r="E27" s="10" t="s">
        <v>152</v>
      </c>
      <c r="F27" s="18">
        <v>493.178163055396</v>
      </c>
      <c r="G27" s="10" t="s">
        <v>152</v>
      </c>
      <c r="H27" s="18">
        <v>362.69626068535001</v>
      </c>
      <c r="I27" s="10" t="s">
        <v>152</v>
      </c>
      <c r="J27" s="18">
        <v>291.64302833714697</v>
      </c>
      <c r="K27" s="10" t="s">
        <v>152</v>
      </c>
      <c r="L27" s="18">
        <v>231.03760249827201</v>
      </c>
      <c r="M27" s="10" t="s">
        <v>169</v>
      </c>
      <c r="N27" s="18">
        <v>346.80822141750502</v>
      </c>
      <c r="O27" s="10" t="s">
        <v>169</v>
      </c>
      <c r="P27" s="18">
        <v>241.64048722379201</v>
      </c>
      <c r="Q27" s="10" t="s">
        <v>152</v>
      </c>
      <c r="R27" s="18">
        <v>356.92858429166603</v>
      </c>
      <c r="S27" s="10" t="s">
        <v>169</v>
      </c>
    </row>
    <row r="28" spans="1:19" x14ac:dyDescent="0.2">
      <c r="A28" s="12" t="s">
        <v>190</v>
      </c>
      <c r="B28" s="18">
        <v>231.106506365147</v>
      </c>
      <c r="C28" s="10" t="s">
        <v>152</v>
      </c>
      <c r="D28" s="18">
        <v>488.43487169417102</v>
      </c>
      <c r="E28" s="10" t="s">
        <v>152</v>
      </c>
      <c r="F28" s="18">
        <v>636.03435488072603</v>
      </c>
      <c r="G28" s="10" t="s">
        <v>152</v>
      </c>
      <c r="H28" s="18">
        <v>494.20551574932301</v>
      </c>
      <c r="I28" s="10" t="s">
        <v>152</v>
      </c>
      <c r="J28" s="18">
        <v>381.97386994824598</v>
      </c>
      <c r="K28" s="10" t="s">
        <v>152</v>
      </c>
      <c r="L28" s="18">
        <v>286.74328813944499</v>
      </c>
      <c r="M28" s="10" t="s">
        <v>152</v>
      </c>
      <c r="N28" s="18">
        <v>295.15267227366201</v>
      </c>
      <c r="O28" s="10" t="s">
        <v>169</v>
      </c>
      <c r="P28" s="18">
        <v>273.039688361147</v>
      </c>
      <c r="Q28" s="10" t="s">
        <v>152</v>
      </c>
      <c r="R28" s="18">
        <v>401.74414740041999</v>
      </c>
      <c r="S28" s="10" t="s">
        <v>169</v>
      </c>
    </row>
    <row r="29" spans="1:19" x14ac:dyDescent="0.2">
      <c r="A29" s="12" t="s">
        <v>191</v>
      </c>
      <c r="B29" s="18">
        <v>229.11631580450299</v>
      </c>
      <c r="C29" s="10" t="s">
        <v>152</v>
      </c>
      <c r="D29" s="18">
        <v>477.64361925085598</v>
      </c>
      <c r="E29" s="10" t="s">
        <v>152</v>
      </c>
      <c r="F29" s="18">
        <v>594.53892470021503</v>
      </c>
      <c r="G29" s="10" t="s">
        <v>152</v>
      </c>
      <c r="H29" s="18">
        <v>467.89651976122701</v>
      </c>
      <c r="I29" s="10" t="s">
        <v>152</v>
      </c>
      <c r="J29" s="18">
        <v>420.39618991933997</v>
      </c>
      <c r="K29" s="10" t="s">
        <v>152</v>
      </c>
      <c r="L29" s="18">
        <v>276.60942259885002</v>
      </c>
      <c r="M29" s="10" t="s">
        <v>152</v>
      </c>
      <c r="N29" s="18">
        <v>408.49129375344</v>
      </c>
      <c r="O29" s="10" t="s">
        <v>169</v>
      </c>
      <c r="P29" s="18">
        <v>263.06309814324698</v>
      </c>
      <c r="Q29" s="10" t="s">
        <v>320</v>
      </c>
      <c r="R29" s="18">
        <v>423.18402471175801</v>
      </c>
      <c r="S29" s="10" t="s">
        <v>424</v>
      </c>
    </row>
    <row r="30" spans="1:19" x14ac:dyDescent="0.2">
      <c r="A30" s="12" t="s">
        <v>192</v>
      </c>
      <c r="B30" s="18">
        <v>249.867668092721</v>
      </c>
      <c r="C30" s="10" t="s">
        <v>152</v>
      </c>
      <c r="D30" s="18">
        <v>553.90421679149597</v>
      </c>
      <c r="E30" s="10" t="s">
        <v>152</v>
      </c>
      <c r="F30" s="18">
        <v>602.92776832207096</v>
      </c>
      <c r="G30" s="10" t="s">
        <v>152</v>
      </c>
      <c r="H30" s="18">
        <v>493.70039163108203</v>
      </c>
      <c r="I30" s="10" t="s">
        <v>152</v>
      </c>
      <c r="J30" s="18">
        <v>450.98302367264802</v>
      </c>
      <c r="K30" s="10" t="s">
        <v>152</v>
      </c>
      <c r="L30" s="18">
        <v>264.68194761018299</v>
      </c>
      <c r="M30" s="10" t="s">
        <v>152</v>
      </c>
      <c r="N30" s="18">
        <v>461.19698473160997</v>
      </c>
      <c r="O30" s="10" t="s">
        <v>169</v>
      </c>
      <c r="P30" s="18">
        <v>259.52004878631499</v>
      </c>
      <c r="Q30" s="10" t="s">
        <v>320</v>
      </c>
      <c r="R30" s="18">
        <v>467.718391046752</v>
      </c>
      <c r="S30" s="10" t="s">
        <v>424</v>
      </c>
    </row>
    <row r="31" spans="1:19" x14ac:dyDescent="0.2">
      <c r="A31" s="12" t="s">
        <v>193</v>
      </c>
      <c r="B31" s="18">
        <v>235.17166853960001</v>
      </c>
      <c r="C31" s="10" t="s">
        <v>152</v>
      </c>
      <c r="D31" s="18">
        <v>540.12145411198401</v>
      </c>
      <c r="E31" s="10" t="s">
        <v>320</v>
      </c>
      <c r="F31" s="18">
        <v>569.97619875634905</v>
      </c>
      <c r="G31" s="10" t="s">
        <v>169</v>
      </c>
      <c r="H31" s="18">
        <v>500.25739707466602</v>
      </c>
      <c r="I31" s="10" t="s">
        <v>152</v>
      </c>
      <c r="J31" s="18">
        <v>433.68740225189299</v>
      </c>
      <c r="K31" s="10" t="s">
        <v>152</v>
      </c>
      <c r="L31" s="18">
        <v>272.50747659943602</v>
      </c>
      <c r="M31" s="10" t="s">
        <v>152</v>
      </c>
      <c r="N31" s="18">
        <v>445.36409252096701</v>
      </c>
      <c r="O31" s="10" t="s">
        <v>169</v>
      </c>
      <c r="P31" s="18">
        <v>250.587317963918</v>
      </c>
      <c r="Q31" s="10" t="s">
        <v>320</v>
      </c>
      <c r="R31" s="18">
        <v>457.88056483746101</v>
      </c>
      <c r="S31" s="10" t="s">
        <v>424</v>
      </c>
    </row>
    <row r="32" spans="1:19" x14ac:dyDescent="0.2">
      <c r="A32" s="15" t="s">
        <v>195</v>
      </c>
      <c r="B32" s="19">
        <v>216.03554393184999</v>
      </c>
      <c r="C32" s="14" t="s">
        <v>152</v>
      </c>
      <c r="D32" s="19">
        <v>538.03136489609994</v>
      </c>
      <c r="E32" s="14" t="s">
        <v>152</v>
      </c>
      <c r="F32" s="19">
        <v>559.65201015617799</v>
      </c>
      <c r="G32" s="14" t="s">
        <v>169</v>
      </c>
      <c r="H32" s="19">
        <v>503.59801834507999</v>
      </c>
      <c r="I32" s="14" t="s">
        <v>152</v>
      </c>
      <c r="J32" s="19">
        <v>437.579909962344</v>
      </c>
      <c r="K32" s="14" t="s">
        <v>152</v>
      </c>
      <c r="L32" s="19">
        <v>255.59217316684399</v>
      </c>
      <c r="M32" s="14" t="s">
        <v>152</v>
      </c>
      <c r="N32" s="19">
        <v>445.00137075952898</v>
      </c>
      <c r="O32" s="14" t="s">
        <v>169</v>
      </c>
      <c r="P32" s="19">
        <v>243.968505340608</v>
      </c>
      <c r="Q32" s="14" t="s">
        <v>152</v>
      </c>
      <c r="R32" s="19">
        <v>456.37961781435098</v>
      </c>
      <c r="S32" s="14" t="s">
        <v>169</v>
      </c>
    </row>
    <row r="34" spans="1:2" x14ac:dyDescent="0.2">
      <c r="A34" s="16" t="s">
        <v>196</v>
      </c>
      <c r="B34" s="16" t="s">
        <v>229</v>
      </c>
    </row>
    <row r="37" spans="1:2" x14ac:dyDescent="0.2">
      <c r="B37" s="16" t="s">
        <v>336</v>
      </c>
    </row>
    <row r="38" spans="1:2" x14ac:dyDescent="0.2">
      <c r="B38" s="16" t="s">
        <v>203</v>
      </c>
    </row>
    <row r="39" spans="1:2" x14ac:dyDescent="0.2">
      <c r="B39" s="16" t="s">
        <v>325</v>
      </c>
    </row>
    <row r="42" spans="1:2" x14ac:dyDescent="0.2">
      <c r="A42" s="17" t="str">
        <f>HYPERLINK("#'TOTAL 13'!A2", "&lt;&lt;&lt; Previous table")</f>
        <v>&lt;&lt;&lt; Previous table</v>
      </c>
    </row>
    <row r="43" spans="1:2" x14ac:dyDescent="0.2">
      <c r="A43" s="17" t="str">
        <f>HYPERLINK("#'TOTAL 16'!A2",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S3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HYPERLINK("#'INDEX'!B139", "Link to index")</f>
        <v>Link to index</v>
      </c>
    </row>
    <row r="2" spans="1:19" ht="15.75" customHeight="1" x14ac:dyDescent="0.2">
      <c r="A2" s="27" t="s">
        <v>538</v>
      </c>
      <c r="B2" s="28"/>
      <c r="C2" s="28"/>
      <c r="D2" s="28"/>
      <c r="E2" s="28"/>
      <c r="F2" s="28"/>
      <c r="G2" s="28"/>
      <c r="H2" s="28"/>
      <c r="I2" s="28"/>
      <c r="J2" s="28"/>
      <c r="K2" s="28"/>
      <c r="L2" s="28"/>
      <c r="M2" s="28"/>
      <c r="N2" s="28"/>
      <c r="O2" s="28"/>
      <c r="P2" s="28"/>
      <c r="Q2" s="28"/>
      <c r="R2" s="28"/>
      <c r="S2" s="28"/>
    </row>
    <row r="3" spans="1:19" ht="15.75" customHeight="1" x14ac:dyDescent="0.2">
      <c r="A3" s="27" t="s">
        <v>539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540</v>
      </c>
      <c r="B6" s="29"/>
      <c r="C6" s="29"/>
      <c r="D6" s="29"/>
      <c r="E6" s="29"/>
      <c r="F6" s="29"/>
      <c r="G6" s="29"/>
      <c r="H6" s="29"/>
      <c r="I6" s="29"/>
      <c r="J6" s="29"/>
      <c r="K6" s="29"/>
      <c r="L6" s="29"/>
      <c r="M6" s="29"/>
      <c r="N6" s="29"/>
      <c r="O6" s="29"/>
      <c r="P6" s="29"/>
      <c r="Q6" s="29"/>
      <c r="R6" s="29"/>
      <c r="S6" s="29"/>
    </row>
    <row r="7" spans="1:19" x14ac:dyDescent="0.2">
      <c r="A7" s="12" t="s">
        <v>165</v>
      </c>
      <c r="B7" s="20">
        <v>4970</v>
      </c>
      <c r="C7" s="10" t="s">
        <v>152</v>
      </c>
      <c r="D7" s="20">
        <v>102958</v>
      </c>
      <c r="E7" s="10" t="s">
        <v>152</v>
      </c>
      <c r="F7" s="20">
        <v>1506</v>
      </c>
      <c r="G7" s="10" t="s">
        <v>152</v>
      </c>
      <c r="H7" s="20">
        <v>39761</v>
      </c>
      <c r="I7" s="10" t="s">
        <v>152</v>
      </c>
      <c r="J7" s="20">
        <v>15430</v>
      </c>
      <c r="K7" s="10" t="s">
        <v>152</v>
      </c>
      <c r="L7" s="20">
        <v>3194</v>
      </c>
      <c r="M7" s="10" t="s">
        <v>152</v>
      </c>
      <c r="N7" s="20">
        <v>29900</v>
      </c>
      <c r="O7" s="10" t="s">
        <v>152</v>
      </c>
      <c r="P7" s="20">
        <v>1283</v>
      </c>
      <c r="Q7" s="10" t="s">
        <v>152</v>
      </c>
      <c r="R7" s="20">
        <v>199002</v>
      </c>
      <c r="S7" s="10" t="s">
        <v>152</v>
      </c>
    </row>
    <row r="8" spans="1:19" x14ac:dyDescent="0.2">
      <c r="A8" s="12" t="s">
        <v>166</v>
      </c>
      <c r="B8" s="20">
        <v>5020</v>
      </c>
      <c r="C8" s="10" t="s">
        <v>152</v>
      </c>
      <c r="D8" s="20">
        <v>100969</v>
      </c>
      <c r="E8" s="10" t="s">
        <v>152</v>
      </c>
      <c r="F8" s="20">
        <v>1618</v>
      </c>
      <c r="G8" s="10" t="s">
        <v>152</v>
      </c>
      <c r="H8" s="20">
        <v>40920</v>
      </c>
      <c r="I8" s="10" t="s">
        <v>152</v>
      </c>
      <c r="J8" s="20">
        <v>15740</v>
      </c>
      <c r="K8" s="10" t="s">
        <v>152</v>
      </c>
      <c r="L8" s="20">
        <v>3409</v>
      </c>
      <c r="M8" s="10" t="s">
        <v>152</v>
      </c>
      <c r="N8" s="20">
        <v>29760</v>
      </c>
      <c r="O8" s="10" t="s">
        <v>152</v>
      </c>
      <c r="P8" s="20">
        <v>1286</v>
      </c>
      <c r="Q8" s="10" t="s">
        <v>152</v>
      </c>
      <c r="R8" s="20">
        <v>198722</v>
      </c>
      <c r="S8" s="10" t="s">
        <v>152</v>
      </c>
    </row>
    <row r="9" spans="1:19" x14ac:dyDescent="0.2">
      <c r="A9" s="12" t="s">
        <v>170</v>
      </c>
      <c r="B9" s="20">
        <v>5000</v>
      </c>
      <c r="C9" s="10" t="s">
        <v>152</v>
      </c>
      <c r="D9" s="20">
        <v>100656</v>
      </c>
      <c r="E9" s="10" t="s">
        <v>152</v>
      </c>
      <c r="F9" s="20">
        <v>1672</v>
      </c>
      <c r="G9" s="10" t="s">
        <v>152</v>
      </c>
      <c r="H9" s="20">
        <v>41824</v>
      </c>
      <c r="I9" s="10" t="s">
        <v>152</v>
      </c>
      <c r="J9" s="20">
        <v>15624</v>
      </c>
      <c r="K9" s="10" t="s">
        <v>152</v>
      </c>
      <c r="L9" s="20">
        <v>3447</v>
      </c>
      <c r="M9" s="10" t="s">
        <v>152</v>
      </c>
      <c r="N9" s="20">
        <v>29632</v>
      </c>
      <c r="O9" s="10" t="s">
        <v>152</v>
      </c>
      <c r="P9" s="20">
        <v>1300</v>
      </c>
      <c r="Q9" s="10" t="s">
        <v>152</v>
      </c>
      <c r="R9" s="20">
        <v>199155</v>
      </c>
      <c r="S9" s="10" t="s">
        <v>152</v>
      </c>
    </row>
    <row r="10" spans="1:19" x14ac:dyDescent="0.2">
      <c r="A10" s="12" t="s">
        <v>171</v>
      </c>
      <c r="B10" s="20">
        <v>5144</v>
      </c>
      <c r="C10" s="10" t="s">
        <v>152</v>
      </c>
      <c r="D10" s="20">
        <v>100233</v>
      </c>
      <c r="E10" s="10" t="s">
        <v>152</v>
      </c>
      <c r="F10" s="20">
        <v>1849</v>
      </c>
      <c r="G10" s="10" t="s">
        <v>152</v>
      </c>
      <c r="H10" s="20">
        <v>43590</v>
      </c>
      <c r="I10" s="10" t="s">
        <v>152</v>
      </c>
      <c r="J10" s="20">
        <v>15001</v>
      </c>
      <c r="K10" s="10" t="s">
        <v>152</v>
      </c>
      <c r="L10" s="20">
        <v>3566</v>
      </c>
      <c r="M10" s="10" t="s">
        <v>152</v>
      </c>
      <c r="N10" s="20">
        <v>29624</v>
      </c>
      <c r="O10" s="10" t="s">
        <v>152</v>
      </c>
      <c r="P10" s="20">
        <v>1500</v>
      </c>
      <c r="Q10" s="10" t="s">
        <v>152</v>
      </c>
      <c r="R10" s="20">
        <v>200507</v>
      </c>
      <c r="S10" s="10" t="s">
        <v>152</v>
      </c>
    </row>
    <row r="11" spans="1:19" x14ac:dyDescent="0.2">
      <c r="A11" s="12" t="s">
        <v>172</v>
      </c>
      <c r="B11" s="20">
        <v>5150</v>
      </c>
      <c r="C11" s="10" t="s">
        <v>152</v>
      </c>
      <c r="D11" s="20">
        <v>100034</v>
      </c>
      <c r="E11" s="10" t="s">
        <v>152</v>
      </c>
      <c r="F11" s="20">
        <v>1862</v>
      </c>
      <c r="G11" s="10" t="s">
        <v>152</v>
      </c>
      <c r="H11" s="20">
        <v>44181</v>
      </c>
      <c r="I11" s="10" t="s">
        <v>152</v>
      </c>
      <c r="J11" s="20">
        <v>13581</v>
      </c>
      <c r="K11" s="10" t="s">
        <v>152</v>
      </c>
      <c r="L11" s="20">
        <v>3680</v>
      </c>
      <c r="M11" s="10" t="s">
        <v>152</v>
      </c>
      <c r="N11" s="20">
        <v>29647</v>
      </c>
      <c r="O11" s="10" t="s">
        <v>152</v>
      </c>
      <c r="P11" s="20">
        <v>1500</v>
      </c>
      <c r="Q11" s="10" t="s">
        <v>152</v>
      </c>
      <c r="R11" s="20">
        <v>199635</v>
      </c>
      <c r="S11" s="10" t="s">
        <v>152</v>
      </c>
    </row>
    <row r="12" spans="1:19" x14ac:dyDescent="0.2">
      <c r="A12" s="12" t="s">
        <v>173</v>
      </c>
      <c r="B12" s="20">
        <v>5179</v>
      </c>
      <c r="C12" s="10" t="s">
        <v>152</v>
      </c>
      <c r="D12" s="20">
        <v>98872</v>
      </c>
      <c r="E12" s="10" t="s">
        <v>152</v>
      </c>
      <c r="F12" s="20">
        <v>1915</v>
      </c>
      <c r="G12" s="10" t="s">
        <v>152</v>
      </c>
      <c r="H12" s="20">
        <v>44978</v>
      </c>
      <c r="I12" s="10" t="s">
        <v>152</v>
      </c>
      <c r="J12" s="20">
        <v>13560</v>
      </c>
      <c r="K12" s="10" t="s">
        <v>152</v>
      </c>
      <c r="L12" s="20">
        <v>3665</v>
      </c>
      <c r="M12" s="10" t="s">
        <v>152</v>
      </c>
      <c r="N12" s="20">
        <v>29779</v>
      </c>
      <c r="O12" s="10" t="s">
        <v>152</v>
      </c>
      <c r="P12" s="20">
        <v>1750</v>
      </c>
      <c r="Q12" s="10" t="s">
        <v>152</v>
      </c>
      <c r="R12" s="20">
        <v>199698</v>
      </c>
      <c r="S12" s="10" t="s">
        <v>152</v>
      </c>
    </row>
    <row r="13" spans="1:19" x14ac:dyDescent="0.2">
      <c r="A13" s="12" t="s">
        <v>174</v>
      </c>
      <c r="B13" s="20">
        <v>5159</v>
      </c>
      <c r="C13" s="10" t="s">
        <v>152</v>
      </c>
      <c r="D13" s="20">
        <v>98774</v>
      </c>
      <c r="E13" s="10" t="s">
        <v>152</v>
      </c>
      <c r="F13" s="20">
        <v>2037</v>
      </c>
      <c r="G13" s="10" t="s">
        <v>152</v>
      </c>
      <c r="H13" s="20">
        <v>45116</v>
      </c>
      <c r="I13" s="10" t="s">
        <v>152</v>
      </c>
      <c r="J13" s="20">
        <v>13629</v>
      </c>
      <c r="K13" s="10" t="s">
        <v>152</v>
      </c>
      <c r="L13" s="20">
        <v>3723</v>
      </c>
      <c r="M13" s="10" t="s">
        <v>152</v>
      </c>
      <c r="N13" s="20">
        <v>29297</v>
      </c>
      <c r="O13" s="10" t="s">
        <v>152</v>
      </c>
      <c r="P13" s="20">
        <v>1750</v>
      </c>
      <c r="Q13" s="10" t="s">
        <v>152</v>
      </c>
      <c r="R13" s="20">
        <v>199485</v>
      </c>
      <c r="S13" s="10" t="s">
        <v>152</v>
      </c>
    </row>
    <row r="14" spans="1:19" x14ac:dyDescent="0.2">
      <c r="A14" s="12" t="s">
        <v>176</v>
      </c>
      <c r="B14" s="20">
        <v>5157</v>
      </c>
      <c r="C14" s="10" t="s">
        <v>152</v>
      </c>
      <c r="D14" s="20">
        <v>97067</v>
      </c>
      <c r="E14" s="10" t="s">
        <v>152</v>
      </c>
      <c r="F14" s="20">
        <v>2059</v>
      </c>
      <c r="G14" s="10" t="s">
        <v>152</v>
      </c>
      <c r="H14" s="20">
        <v>45378</v>
      </c>
      <c r="I14" s="10" t="s">
        <v>152</v>
      </c>
      <c r="J14" s="20">
        <v>13720</v>
      </c>
      <c r="K14" s="10" t="s">
        <v>152</v>
      </c>
      <c r="L14" s="20">
        <v>3698</v>
      </c>
      <c r="M14" s="10" t="s">
        <v>152</v>
      </c>
      <c r="N14" s="20">
        <v>29272</v>
      </c>
      <c r="O14" s="10" t="s">
        <v>152</v>
      </c>
      <c r="P14" s="20">
        <v>1750</v>
      </c>
      <c r="Q14" s="10" t="s">
        <v>152</v>
      </c>
      <c r="R14" s="20">
        <v>198101</v>
      </c>
      <c r="S14" s="10" t="s">
        <v>152</v>
      </c>
    </row>
    <row r="15" spans="1:19" x14ac:dyDescent="0.2">
      <c r="A15" s="12" t="s">
        <v>177</v>
      </c>
      <c r="B15" s="20">
        <v>5084</v>
      </c>
      <c r="C15" s="10" t="s">
        <v>152</v>
      </c>
      <c r="D15" s="20">
        <v>97170</v>
      </c>
      <c r="E15" s="10" t="s">
        <v>152</v>
      </c>
      <c r="F15" s="20">
        <v>2256</v>
      </c>
      <c r="G15" s="10" t="s">
        <v>152</v>
      </c>
      <c r="H15" s="20">
        <v>45848</v>
      </c>
      <c r="I15" s="10" t="s">
        <v>152</v>
      </c>
      <c r="J15" s="20">
        <v>13704</v>
      </c>
      <c r="K15" s="10" t="s">
        <v>152</v>
      </c>
      <c r="L15" s="20">
        <v>3697</v>
      </c>
      <c r="M15" s="10" t="s">
        <v>152</v>
      </c>
      <c r="N15" s="20">
        <v>29042</v>
      </c>
      <c r="O15" s="10" t="s">
        <v>152</v>
      </c>
      <c r="P15" s="20">
        <v>1750</v>
      </c>
      <c r="Q15" s="10" t="s">
        <v>152</v>
      </c>
      <c r="R15" s="20">
        <v>198551</v>
      </c>
      <c r="S15" s="10" t="s">
        <v>152</v>
      </c>
    </row>
    <row r="16" spans="1:19" x14ac:dyDescent="0.2">
      <c r="A16" s="12" t="s">
        <v>178</v>
      </c>
      <c r="B16" s="20">
        <v>5024</v>
      </c>
      <c r="C16" s="10" t="s">
        <v>152</v>
      </c>
      <c r="D16" s="20">
        <v>95992</v>
      </c>
      <c r="E16" s="10" t="s">
        <v>152</v>
      </c>
      <c r="F16" s="20">
        <v>2233</v>
      </c>
      <c r="G16" s="10" t="s">
        <v>152</v>
      </c>
      <c r="H16" s="20">
        <v>45757</v>
      </c>
      <c r="I16" s="10" t="s">
        <v>152</v>
      </c>
      <c r="J16" s="20">
        <v>13711</v>
      </c>
      <c r="K16" s="10" t="s">
        <v>152</v>
      </c>
      <c r="L16" s="20">
        <v>3704</v>
      </c>
      <c r="M16" s="10" t="s">
        <v>152</v>
      </c>
      <c r="N16" s="20">
        <v>29058</v>
      </c>
      <c r="O16" s="10" t="s">
        <v>152</v>
      </c>
      <c r="P16" s="20">
        <v>2000</v>
      </c>
      <c r="Q16" s="10" t="s">
        <v>152</v>
      </c>
      <c r="R16" s="20">
        <v>197479</v>
      </c>
      <c r="S16" s="10" t="s">
        <v>152</v>
      </c>
    </row>
    <row r="17" spans="1:19" x14ac:dyDescent="0.2">
      <c r="A17" s="12" t="s">
        <v>179</v>
      </c>
      <c r="B17" s="20">
        <v>4986</v>
      </c>
      <c r="C17" s="10" t="s">
        <v>152</v>
      </c>
      <c r="D17" s="20">
        <v>95610</v>
      </c>
      <c r="E17" s="10" t="s">
        <v>152</v>
      </c>
      <c r="F17" s="20">
        <v>2222</v>
      </c>
      <c r="G17" s="10" t="s">
        <v>152</v>
      </c>
      <c r="H17" s="20">
        <v>46152</v>
      </c>
      <c r="I17" s="10" t="s">
        <v>152</v>
      </c>
      <c r="J17" s="20">
        <v>13658</v>
      </c>
      <c r="K17" s="10" t="s">
        <v>152</v>
      </c>
      <c r="L17" s="20">
        <v>3690</v>
      </c>
      <c r="M17" s="10" t="s">
        <v>152</v>
      </c>
      <c r="N17" s="20">
        <v>28376</v>
      </c>
      <c r="O17" s="10" t="s">
        <v>152</v>
      </c>
      <c r="P17" s="20">
        <v>2000</v>
      </c>
      <c r="Q17" s="10" t="s">
        <v>152</v>
      </c>
      <c r="R17" s="20">
        <v>196694</v>
      </c>
      <c r="S17" s="10" t="s">
        <v>152</v>
      </c>
    </row>
    <row r="18" spans="1:19" x14ac:dyDescent="0.2">
      <c r="A18" s="12" t="s">
        <v>180</v>
      </c>
      <c r="B18" s="20">
        <v>4974</v>
      </c>
      <c r="C18" s="10" t="s">
        <v>152</v>
      </c>
      <c r="D18" s="20">
        <v>95559</v>
      </c>
      <c r="E18" s="10" t="s">
        <v>152</v>
      </c>
      <c r="F18" s="20">
        <v>2228</v>
      </c>
      <c r="G18" s="10" t="s">
        <v>152</v>
      </c>
      <c r="H18" s="20">
        <v>46657</v>
      </c>
      <c r="I18" s="10" t="s">
        <v>152</v>
      </c>
      <c r="J18" s="20">
        <v>13587</v>
      </c>
      <c r="K18" s="10" t="s">
        <v>152</v>
      </c>
      <c r="L18" s="20">
        <v>3526</v>
      </c>
      <c r="M18" s="10" t="s">
        <v>152</v>
      </c>
      <c r="N18" s="20">
        <v>28568</v>
      </c>
      <c r="O18" s="10" t="s">
        <v>152</v>
      </c>
      <c r="P18" s="20">
        <v>2100</v>
      </c>
      <c r="Q18" s="10" t="s">
        <v>152</v>
      </c>
      <c r="R18" s="20">
        <v>197199</v>
      </c>
      <c r="S18" s="10" t="s">
        <v>152</v>
      </c>
    </row>
    <row r="19" spans="1:19" x14ac:dyDescent="0.2">
      <c r="A19" s="12" t="s">
        <v>181</v>
      </c>
      <c r="B19" s="20">
        <v>4974</v>
      </c>
      <c r="C19" s="10" t="s">
        <v>152</v>
      </c>
      <c r="D19" s="20">
        <v>95012</v>
      </c>
      <c r="E19" s="10" t="s">
        <v>152</v>
      </c>
      <c r="F19" s="20">
        <v>2243</v>
      </c>
      <c r="G19" s="10" t="s">
        <v>152</v>
      </c>
      <c r="H19" s="20">
        <v>46663</v>
      </c>
      <c r="I19" s="10" t="s">
        <v>152</v>
      </c>
      <c r="J19" s="20">
        <v>13410</v>
      </c>
      <c r="K19" s="10" t="s">
        <v>152</v>
      </c>
      <c r="L19" s="20">
        <v>3546</v>
      </c>
      <c r="M19" s="10" t="s">
        <v>152</v>
      </c>
      <c r="N19" s="20">
        <v>28860</v>
      </c>
      <c r="O19" s="10" t="s">
        <v>152</v>
      </c>
      <c r="P19" s="20">
        <v>2192</v>
      </c>
      <c r="Q19" s="10" t="s">
        <v>152</v>
      </c>
      <c r="R19" s="20">
        <v>196900</v>
      </c>
      <c r="S19" s="10" t="s">
        <v>152</v>
      </c>
    </row>
    <row r="20" spans="1:19" x14ac:dyDescent="0.2">
      <c r="A20" s="12" t="s">
        <v>182</v>
      </c>
      <c r="B20" s="20">
        <v>5022</v>
      </c>
      <c r="C20" s="10" t="s">
        <v>152</v>
      </c>
      <c r="D20" s="20">
        <v>94864</v>
      </c>
      <c r="E20" s="10" t="s">
        <v>152</v>
      </c>
      <c r="F20" s="20">
        <v>2145</v>
      </c>
      <c r="G20" s="10" t="s">
        <v>152</v>
      </c>
      <c r="H20" s="20">
        <v>46697</v>
      </c>
      <c r="I20" s="10" t="s">
        <v>152</v>
      </c>
      <c r="J20" s="20">
        <v>13294</v>
      </c>
      <c r="K20" s="10" t="s">
        <v>152</v>
      </c>
      <c r="L20" s="20">
        <v>3495</v>
      </c>
      <c r="M20" s="10" t="s">
        <v>152</v>
      </c>
      <c r="N20" s="20">
        <v>28892</v>
      </c>
      <c r="O20" s="10" t="s">
        <v>152</v>
      </c>
      <c r="P20" s="20">
        <v>2252</v>
      </c>
      <c r="Q20" s="10" t="s">
        <v>152</v>
      </c>
      <c r="R20" s="20">
        <v>196661</v>
      </c>
      <c r="S20" s="10" t="s">
        <v>152</v>
      </c>
    </row>
    <row r="21" spans="1:19" x14ac:dyDescent="0.2">
      <c r="A21" s="12" t="s">
        <v>184</v>
      </c>
      <c r="B21" s="20">
        <v>4635</v>
      </c>
      <c r="C21" s="10" t="s">
        <v>152</v>
      </c>
      <c r="D21" s="20">
        <v>94408</v>
      </c>
      <c r="E21" s="10" t="s">
        <v>152</v>
      </c>
      <c r="F21" s="20">
        <v>2188</v>
      </c>
      <c r="G21" s="10" t="s">
        <v>152</v>
      </c>
      <c r="H21" s="20">
        <v>46481</v>
      </c>
      <c r="I21" s="10" t="s">
        <v>152</v>
      </c>
      <c r="J21" s="20">
        <v>13273</v>
      </c>
      <c r="K21" s="10" t="s">
        <v>152</v>
      </c>
      <c r="L21" s="20">
        <v>3596</v>
      </c>
      <c r="M21" s="10" t="s">
        <v>152</v>
      </c>
      <c r="N21" s="20">
        <v>28958</v>
      </c>
      <c r="O21" s="10" t="s">
        <v>152</v>
      </c>
      <c r="P21" s="20">
        <v>2190</v>
      </c>
      <c r="Q21" s="10" t="s">
        <v>152</v>
      </c>
      <c r="R21" s="20">
        <v>195729</v>
      </c>
      <c r="S21" s="10" t="s">
        <v>152</v>
      </c>
    </row>
    <row r="22" spans="1:19" x14ac:dyDescent="0.2">
      <c r="A22" s="12" t="s">
        <v>185</v>
      </c>
      <c r="B22" s="20">
        <v>4552</v>
      </c>
      <c r="C22" s="10" t="s">
        <v>152</v>
      </c>
      <c r="D22" s="20">
        <v>94303</v>
      </c>
      <c r="E22" s="10" t="s">
        <v>152</v>
      </c>
      <c r="F22" s="20">
        <v>2318</v>
      </c>
      <c r="G22" s="10" t="s">
        <v>152</v>
      </c>
      <c r="H22" s="20">
        <v>46601</v>
      </c>
      <c r="I22" s="10" t="s">
        <v>152</v>
      </c>
      <c r="J22" s="20">
        <v>13108</v>
      </c>
      <c r="K22" s="10" t="s">
        <v>152</v>
      </c>
      <c r="L22" s="20">
        <v>3596</v>
      </c>
      <c r="M22" s="10" t="s">
        <v>152</v>
      </c>
      <c r="N22" s="20">
        <v>28993</v>
      </c>
      <c r="O22" s="10" t="s">
        <v>152</v>
      </c>
      <c r="P22" s="20">
        <v>2402</v>
      </c>
      <c r="Q22" s="10" t="s">
        <v>152</v>
      </c>
      <c r="R22" s="20">
        <v>195873</v>
      </c>
      <c r="S22" s="10" t="s">
        <v>152</v>
      </c>
    </row>
    <row r="23" spans="1:19" x14ac:dyDescent="0.2">
      <c r="A23" s="12" t="s">
        <v>187</v>
      </c>
      <c r="B23" s="20">
        <v>4462</v>
      </c>
      <c r="C23" s="10" t="s">
        <v>152</v>
      </c>
      <c r="D23" s="20">
        <v>93620</v>
      </c>
      <c r="E23" s="10" t="s">
        <v>152</v>
      </c>
      <c r="F23" s="20">
        <v>2374</v>
      </c>
      <c r="G23" s="10" t="s">
        <v>152</v>
      </c>
      <c r="H23" s="20">
        <v>46224</v>
      </c>
      <c r="I23" s="10" t="s">
        <v>152</v>
      </c>
      <c r="J23" s="20">
        <v>12974</v>
      </c>
      <c r="K23" s="10" t="s">
        <v>152</v>
      </c>
      <c r="L23" s="20">
        <v>3566</v>
      </c>
      <c r="M23" s="10" t="s">
        <v>168</v>
      </c>
      <c r="N23" s="20">
        <v>29012</v>
      </c>
      <c r="O23" s="10" t="s">
        <v>152</v>
      </c>
      <c r="P23" s="20">
        <v>2419</v>
      </c>
      <c r="Q23" s="10" t="s">
        <v>152</v>
      </c>
      <c r="R23" s="20">
        <v>194651</v>
      </c>
      <c r="S23" s="10" t="s">
        <v>152</v>
      </c>
    </row>
    <row r="24" spans="1:19" x14ac:dyDescent="0.2">
      <c r="A24" s="12" t="s">
        <v>188</v>
      </c>
      <c r="B24" s="20">
        <v>3873</v>
      </c>
      <c r="C24" s="10" t="s">
        <v>152</v>
      </c>
      <c r="D24" s="20">
        <v>92818</v>
      </c>
      <c r="E24" s="10" t="s">
        <v>152</v>
      </c>
      <c r="F24" s="20">
        <v>2324</v>
      </c>
      <c r="G24" s="10" t="s">
        <v>152</v>
      </c>
      <c r="H24" s="20">
        <v>45711</v>
      </c>
      <c r="I24" s="10" t="s">
        <v>152</v>
      </c>
      <c r="J24" s="20">
        <v>12964</v>
      </c>
      <c r="K24" s="10" t="s">
        <v>152</v>
      </c>
      <c r="L24" s="20">
        <v>3566</v>
      </c>
      <c r="M24" s="10" t="s">
        <v>152</v>
      </c>
      <c r="N24" s="20">
        <v>29076</v>
      </c>
      <c r="O24" s="10" t="s">
        <v>152</v>
      </c>
      <c r="P24" s="20">
        <v>2466</v>
      </c>
      <c r="Q24" s="10" t="s">
        <v>152</v>
      </c>
      <c r="R24" s="20">
        <v>192798</v>
      </c>
      <c r="S24" s="10" t="s">
        <v>152</v>
      </c>
    </row>
    <row r="25" spans="1:19" x14ac:dyDescent="0.2">
      <c r="A25" s="12" t="s">
        <v>189</v>
      </c>
      <c r="B25" s="20">
        <v>3848</v>
      </c>
      <c r="C25" s="10" t="s">
        <v>152</v>
      </c>
      <c r="D25" s="20">
        <v>91675</v>
      </c>
      <c r="E25" s="10" t="s">
        <v>152</v>
      </c>
      <c r="F25" s="20">
        <v>2344</v>
      </c>
      <c r="G25" s="10" t="s">
        <v>152</v>
      </c>
      <c r="H25" s="20">
        <v>44918</v>
      </c>
      <c r="I25" s="10" t="s">
        <v>152</v>
      </c>
      <c r="J25" s="20">
        <v>12520</v>
      </c>
      <c r="K25" s="10" t="s">
        <v>152</v>
      </c>
      <c r="L25" s="20">
        <v>3521</v>
      </c>
      <c r="M25" s="10" t="s">
        <v>152</v>
      </c>
      <c r="N25" s="20">
        <v>29040</v>
      </c>
      <c r="O25" s="10" t="s">
        <v>152</v>
      </c>
      <c r="P25" s="20">
        <v>1250</v>
      </c>
      <c r="Q25" s="10" t="s">
        <v>152</v>
      </c>
      <c r="R25" s="20">
        <v>189116</v>
      </c>
      <c r="S25" s="10" t="s">
        <v>152</v>
      </c>
    </row>
    <row r="26" spans="1:19" x14ac:dyDescent="0.2">
      <c r="A26" s="12" t="s">
        <v>190</v>
      </c>
      <c r="B26" s="20">
        <v>3636</v>
      </c>
      <c r="C26" s="10" t="s">
        <v>152</v>
      </c>
      <c r="D26" s="20">
        <v>88609</v>
      </c>
      <c r="E26" s="10" t="s">
        <v>152</v>
      </c>
      <c r="F26" s="20">
        <v>2283</v>
      </c>
      <c r="G26" s="10" t="s">
        <v>152</v>
      </c>
      <c r="H26" s="20">
        <v>44025</v>
      </c>
      <c r="I26" s="10" t="s">
        <v>152</v>
      </c>
      <c r="J26" s="20">
        <v>12713</v>
      </c>
      <c r="K26" s="10" t="s">
        <v>152</v>
      </c>
      <c r="L26" s="20">
        <v>3526</v>
      </c>
      <c r="M26" s="10" t="s">
        <v>152</v>
      </c>
      <c r="N26" s="20">
        <v>28949</v>
      </c>
      <c r="O26" s="10" t="s">
        <v>152</v>
      </c>
      <c r="P26" s="20">
        <v>1278</v>
      </c>
      <c r="Q26" s="10" t="s">
        <v>152</v>
      </c>
      <c r="R26" s="20">
        <v>185019</v>
      </c>
      <c r="S26" s="10" t="s">
        <v>152</v>
      </c>
    </row>
    <row r="27" spans="1:19" x14ac:dyDescent="0.2">
      <c r="A27" s="12" t="s">
        <v>191</v>
      </c>
      <c r="B27" s="20">
        <v>3646</v>
      </c>
      <c r="C27" s="10" t="s">
        <v>152</v>
      </c>
      <c r="D27" s="20">
        <v>88247</v>
      </c>
      <c r="E27" s="10" t="s">
        <v>152</v>
      </c>
      <c r="F27" s="20">
        <v>2440</v>
      </c>
      <c r="G27" s="10" t="s">
        <v>152</v>
      </c>
      <c r="H27" s="20">
        <v>43754</v>
      </c>
      <c r="I27" s="10" t="s">
        <v>152</v>
      </c>
      <c r="J27" s="20">
        <v>12651</v>
      </c>
      <c r="K27" s="10" t="s">
        <v>152</v>
      </c>
      <c r="L27" s="20">
        <v>3268</v>
      </c>
      <c r="M27" s="10" t="s">
        <v>152</v>
      </c>
      <c r="N27" s="20">
        <v>29008</v>
      </c>
      <c r="O27" s="10" t="s">
        <v>152</v>
      </c>
      <c r="P27" s="20">
        <v>2003</v>
      </c>
      <c r="Q27" s="10" t="s">
        <v>152</v>
      </c>
      <c r="R27" s="20">
        <v>185017</v>
      </c>
      <c r="S27" s="10" t="s">
        <v>152</v>
      </c>
    </row>
    <row r="28" spans="1:19" x14ac:dyDescent="0.2">
      <c r="A28" s="12" t="s">
        <v>192</v>
      </c>
      <c r="B28" s="20">
        <v>3555</v>
      </c>
      <c r="C28" s="10" t="s">
        <v>152</v>
      </c>
      <c r="D28" s="20">
        <v>88828</v>
      </c>
      <c r="E28" s="10" t="s">
        <v>152</v>
      </c>
      <c r="F28" s="20">
        <v>2508</v>
      </c>
      <c r="G28" s="10" t="s">
        <v>152</v>
      </c>
      <c r="H28" s="20">
        <v>43695</v>
      </c>
      <c r="I28" s="10" t="s">
        <v>152</v>
      </c>
      <c r="J28" s="20">
        <v>12745</v>
      </c>
      <c r="K28" s="10" t="s">
        <v>152</v>
      </c>
      <c r="L28" s="20">
        <v>3317</v>
      </c>
      <c r="M28" s="10" t="s">
        <v>152</v>
      </c>
      <c r="N28" s="20">
        <v>28912</v>
      </c>
      <c r="O28" s="10" t="s">
        <v>152</v>
      </c>
      <c r="P28" s="20">
        <v>2446</v>
      </c>
      <c r="Q28" s="10" t="s">
        <v>152</v>
      </c>
      <c r="R28" s="20">
        <v>186006</v>
      </c>
      <c r="S28" s="10" t="s">
        <v>152</v>
      </c>
    </row>
    <row r="29" spans="1:19" x14ac:dyDescent="0.2">
      <c r="A29" s="12" t="s">
        <v>193</v>
      </c>
      <c r="B29" s="20">
        <v>3578</v>
      </c>
      <c r="C29" s="10" t="s">
        <v>152</v>
      </c>
      <c r="D29" s="20">
        <v>89269</v>
      </c>
      <c r="E29" s="10" t="s">
        <v>152</v>
      </c>
      <c r="F29" s="20">
        <v>2543</v>
      </c>
      <c r="G29" s="10" t="s">
        <v>152</v>
      </c>
      <c r="H29" s="20">
        <v>43655</v>
      </c>
      <c r="I29" s="10" t="s">
        <v>152</v>
      </c>
      <c r="J29" s="20">
        <v>12786</v>
      </c>
      <c r="K29" s="10" t="s">
        <v>152</v>
      </c>
      <c r="L29" s="20">
        <v>3282</v>
      </c>
      <c r="M29" s="10" t="s">
        <v>152</v>
      </c>
      <c r="N29" s="20">
        <v>28822</v>
      </c>
      <c r="O29" s="10" t="s">
        <v>152</v>
      </c>
      <c r="P29" s="20">
        <v>2253</v>
      </c>
      <c r="Q29" s="10" t="s">
        <v>152</v>
      </c>
      <c r="R29" s="20">
        <v>186188</v>
      </c>
      <c r="S29" s="10" t="s">
        <v>152</v>
      </c>
    </row>
    <row r="30" spans="1:19" x14ac:dyDescent="0.2">
      <c r="A30" s="15" t="s">
        <v>195</v>
      </c>
      <c r="B30" s="21">
        <v>3401</v>
      </c>
      <c r="C30" s="14" t="s">
        <v>152</v>
      </c>
      <c r="D30" s="21">
        <v>89430</v>
      </c>
      <c r="E30" s="14" t="s">
        <v>152</v>
      </c>
      <c r="F30" s="21">
        <v>2595</v>
      </c>
      <c r="G30" s="14" t="s">
        <v>152</v>
      </c>
      <c r="H30" s="21">
        <v>44221</v>
      </c>
      <c r="I30" s="14" t="s">
        <v>152</v>
      </c>
      <c r="J30" s="21">
        <v>12815</v>
      </c>
      <c r="K30" s="14" t="s">
        <v>152</v>
      </c>
      <c r="L30" s="21">
        <v>3262</v>
      </c>
      <c r="M30" s="14" t="s">
        <v>152</v>
      </c>
      <c r="N30" s="21">
        <v>28886</v>
      </c>
      <c r="O30" s="14" t="s">
        <v>152</v>
      </c>
      <c r="P30" s="21">
        <v>2033</v>
      </c>
      <c r="Q30" s="14" t="s">
        <v>152</v>
      </c>
      <c r="R30" s="21">
        <v>186643</v>
      </c>
      <c r="S30" s="14" t="s">
        <v>152</v>
      </c>
    </row>
    <row r="32" spans="1:19" x14ac:dyDescent="0.2">
      <c r="A32" s="16" t="s">
        <v>196</v>
      </c>
      <c r="B32" s="16" t="s">
        <v>541</v>
      </c>
    </row>
    <row r="34" spans="1:2" x14ac:dyDescent="0.2">
      <c r="B34" s="16" t="s">
        <v>542</v>
      </c>
    </row>
    <row r="38" spans="1:2" x14ac:dyDescent="0.2">
      <c r="A38" s="17" t="str">
        <f>HYPERLINK("#'TOTAL 14'!A2", "&lt;&lt;&lt; Previous table")</f>
        <v>&lt;&lt;&lt; Previous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51"/>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HYPERLINK("#'INDEX'!B17", "Link to index")</f>
        <v>Link to index</v>
      </c>
    </row>
    <row r="2" spans="1:19" ht="15.75" customHeight="1" x14ac:dyDescent="0.2">
      <c r="A2" s="27" t="s">
        <v>241</v>
      </c>
      <c r="B2" s="28"/>
      <c r="C2" s="28"/>
      <c r="D2" s="28"/>
      <c r="E2" s="28"/>
      <c r="F2" s="28"/>
      <c r="G2" s="28"/>
      <c r="H2" s="28"/>
      <c r="I2" s="28"/>
      <c r="J2" s="28"/>
      <c r="K2" s="28"/>
      <c r="L2" s="28"/>
      <c r="M2" s="28"/>
      <c r="N2" s="28"/>
      <c r="O2" s="28"/>
      <c r="P2" s="28"/>
      <c r="Q2" s="28"/>
      <c r="R2" s="28"/>
      <c r="S2" s="28"/>
    </row>
    <row r="3" spans="1:19" ht="15.75" customHeight="1" x14ac:dyDescent="0.2">
      <c r="A3" s="27" t="s">
        <v>28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7.26458506224066</v>
      </c>
      <c r="C7" s="10" t="s">
        <v>152</v>
      </c>
      <c r="D7" s="9">
        <v>232.183817427386</v>
      </c>
      <c r="E7" s="10" t="s">
        <v>152</v>
      </c>
      <c r="F7" s="9">
        <v>8.8811825726141098</v>
      </c>
      <c r="G7" s="10" t="s">
        <v>152</v>
      </c>
      <c r="H7" s="9">
        <v>183.55858506224101</v>
      </c>
      <c r="I7" s="10" t="s">
        <v>152</v>
      </c>
      <c r="J7" s="9">
        <v>40.174468879667998</v>
      </c>
      <c r="K7" s="10" t="s">
        <v>152</v>
      </c>
      <c r="L7" s="9">
        <v>46.828115473029001</v>
      </c>
      <c r="M7" s="10" t="s">
        <v>152</v>
      </c>
      <c r="N7" s="9">
        <v>313.44613278008302</v>
      </c>
      <c r="O7" s="10" t="s">
        <v>152</v>
      </c>
      <c r="P7" s="9">
        <v>87.466008298755199</v>
      </c>
      <c r="Q7" s="10" t="s">
        <v>152</v>
      </c>
      <c r="R7" s="9">
        <v>919.80289555601701</v>
      </c>
      <c r="S7" s="10" t="s">
        <v>152</v>
      </c>
    </row>
    <row r="8" spans="1:19" x14ac:dyDescent="0.2">
      <c r="A8" s="12" t="s">
        <v>164</v>
      </c>
      <c r="B8" s="9">
        <v>7.0105127201565596</v>
      </c>
      <c r="C8" s="10" t="s">
        <v>152</v>
      </c>
      <c r="D8" s="9">
        <v>134.568297455969</v>
      </c>
      <c r="E8" s="10" t="s">
        <v>152</v>
      </c>
      <c r="F8" s="9">
        <v>1.56297455968689</v>
      </c>
      <c r="G8" s="10" t="s">
        <v>152</v>
      </c>
      <c r="H8" s="9">
        <v>91.491193737769095</v>
      </c>
      <c r="I8" s="10" t="s">
        <v>152</v>
      </c>
      <c r="J8" s="9">
        <v>26.644904109589</v>
      </c>
      <c r="K8" s="10" t="s">
        <v>152</v>
      </c>
      <c r="L8" s="9">
        <v>30.399855185909999</v>
      </c>
      <c r="M8" s="10" t="s">
        <v>152</v>
      </c>
      <c r="N8" s="9">
        <v>201.776203522505</v>
      </c>
      <c r="O8" s="10" t="s">
        <v>152</v>
      </c>
      <c r="P8" s="9">
        <v>80.357859099804301</v>
      </c>
      <c r="Q8" s="10" t="s">
        <v>152</v>
      </c>
      <c r="R8" s="9">
        <v>573.81180039138906</v>
      </c>
      <c r="S8" s="10" t="s">
        <v>152</v>
      </c>
    </row>
    <row r="9" spans="1:19" x14ac:dyDescent="0.2">
      <c r="A9" s="12" t="s">
        <v>165</v>
      </c>
      <c r="B9" s="9">
        <v>3.31085931558935</v>
      </c>
      <c r="C9" s="10" t="s">
        <v>152</v>
      </c>
      <c r="D9" s="9">
        <v>127.768060836502</v>
      </c>
      <c r="E9" s="10" t="s">
        <v>152</v>
      </c>
      <c r="F9" s="9">
        <v>1.52951330798479</v>
      </c>
      <c r="G9" s="10" t="s">
        <v>152</v>
      </c>
      <c r="H9" s="9">
        <v>87.811840304182496</v>
      </c>
      <c r="I9" s="10" t="s">
        <v>152</v>
      </c>
      <c r="J9" s="9">
        <v>29.571825095057001</v>
      </c>
      <c r="K9" s="10" t="s">
        <v>152</v>
      </c>
      <c r="L9" s="9">
        <v>34.612182509505701</v>
      </c>
      <c r="M9" s="10" t="s">
        <v>152</v>
      </c>
      <c r="N9" s="9">
        <v>184.67484410646401</v>
      </c>
      <c r="O9" s="10" t="s">
        <v>152</v>
      </c>
      <c r="P9" s="9">
        <v>81.010505703422098</v>
      </c>
      <c r="Q9" s="10" t="s">
        <v>152</v>
      </c>
      <c r="R9" s="9">
        <v>550.28963117870705</v>
      </c>
      <c r="S9" s="10" t="s">
        <v>152</v>
      </c>
    </row>
    <row r="10" spans="1:19" x14ac:dyDescent="0.2">
      <c r="A10" s="12" t="s">
        <v>166</v>
      </c>
      <c r="B10" s="9">
        <v>3.6947306273062699</v>
      </c>
      <c r="C10" s="10" t="s">
        <v>152</v>
      </c>
      <c r="D10" s="9">
        <v>124.715129151292</v>
      </c>
      <c r="E10" s="10" t="s">
        <v>152</v>
      </c>
      <c r="F10" s="9">
        <v>1.1590959409594099</v>
      </c>
      <c r="G10" s="10" t="s">
        <v>152</v>
      </c>
      <c r="H10" s="9">
        <v>85.712000000000003</v>
      </c>
      <c r="I10" s="10" t="s">
        <v>152</v>
      </c>
      <c r="J10" s="9">
        <v>31.248867158671601</v>
      </c>
      <c r="K10" s="10" t="s">
        <v>152</v>
      </c>
      <c r="L10" s="9">
        <v>36.327324723247202</v>
      </c>
      <c r="M10" s="10" t="s">
        <v>152</v>
      </c>
      <c r="N10" s="9">
        <v>177.898763837638</v>
      </c>
      <c r="O10" s="10" t="s">
        <v>152</v>
      </c>
      <c r="P10" s="9">
        <v>68.181797047970505</v>
      </c>
      <c r="Q10" s="10" t="s">
        <v>152</v>
      </c>
      <c r="R10" s="9">
        <v>528.93770848708505</v>
      </c>
      <c r="S10" s="10" t="s">
        <v>152</v>
      </c>
    </row>
    <row r="11" spans="1:19" x14ac:dyDescent="0.2">
      <c r="A11" s="12" t="s">
        <v>170</v>
      </c>
      <c r="B11" s="9">
        <v>3.6661009009008998</v>
      </c>
      <c r="C11" s="10" t="s">
        <v>152</v>
      </c>
      <c r="D11" s="9">
        <v>123.19783783783799</v>
      </c>
      <c r="E11" s="10" t="s">
        <v>152</v>
      </c>
      <c r="F11" s="9">
        <v>3.73278918918919</v>
      </c>
      <c r="G11" s="10" t="s">
        <v>152</v>
      </c>
      <c r="H11" s="9">
        <v>87.496789189189201</v>
      </c>
      <c r="I11" s="10" t="s">
        <v>152</v>
      </c>
      <c r="J11" s="9">
        <v>29.897412612612602</v>
      </c>
      <c r="K11" s="10" t="s">
        <v>152</v>
      </c>
      <c r="L11" s="9">
        <v>38.377354954955003</v>
      </c>
      <c r="M11" s="10" t="s">
        <v>152</v>
      </c>
      <c r="N11" s="9">
        <v>173.366735135135</v>
      </c>
      <c r="O11" s="10" t="s">
        <v>152</v>
      </c>
      <c r="P11" s="9">
        <v>79.7697225225225</v>
      </c>
      <c r="Q11" s="10" t="s">
        <v>152</v>
      </c>
      <c r="R11" s="9">
        <v>539.50474234234196</v>
      </c>
      <c r="S11" s="10" t="s">
        <v>152</v>
      </c>
    </row>
    <row r="12" spans="1:19" x14ac:dyDescent="0.2">
      <c r="A12" s="12" t="s">
        <v>171</v>
      </c>
      <c r="B12" s="9">
        <v>3.5993415492957701</v>
      </c>
      <c r="C12" s="10" t="s">
        <v>152</v>
      </c>
      <c r="D12" s="9">
        <v>130.666901408451</v>
      </c>
      <c r="E12" s="10" t="s">
        <v>152</v>
      </c>
      <c r="F12" s="9">
        <v>8.9597711267605593</v>
      </c>
      <c r="G12" s="10" t="s">
        <v>152</v>
      </c>
      <c r="H12" s="9">
        <v>91.031274647887301</v>
      </c>
      <c r="I12" s="10" t="s">
        <v>152</v>
      </c>
      <c r="J12" s="9">
        <v>30.8799154929577</v>
      </c>
      <c r="K12" s="10" t="s">
        <v>152</v>
      </c>
      <c r="L12" s="9">
        <v>40.314683098591601</v>
      </c>
      <c r="M12" s="10" t="s">
        <v>152</v>
      </c>
      <c r="N12" s="9">
        <v>183.70360211267601</v>
      </c>
      <c r="O12" s="10" t="s">
        <v>152</v>
      </c>
      <c r="P12" s="9">
        <v>88.594559859154899</v>
      </c>
      <c r="Q12" s="10" t="s">
        <v>152</v>
      </c>
      <c r="R12" s="9">
        <v>577.75004929577506</v>
      </c>
      <c r="S12" s="10" t="s">
        <v>152</v>
      </c>
    </row>
    <row r="13" spans="1:19" x14ac:dyDescent="0.2">
      <c r="A13" s="12" t="s">
        <v>172</v>
      </c>
      <c r="B13" s="9">
        <v>3.1896006825938601</v>
      </c>
      <c r="C13" s="10" t="s">
        <v>152</v>
      </c>
      <c r="D13" s="9">
        <v>134.149385665529</v>
      </c>
      <c r="E13" s="10" t="s">
        <v>152</v>
      </c>
      <c r="F13" s="9">
        <v>15.099493174061401</v>
      </c>
      <c r="G13" s="10" t="s">
        <v>152</v>
      </c>
      <c r="H13" s="9">
        <v>88.408335585494896</v>
      </c>
      <c r="I13" s="10" t="s">
        <v>152</v>
      </c>
      <c r="J13" s="9">
        <v>34.8645460750853</v>
      </c>
      <c r="K13" s="10" t="s">
        <v>152</v>
      </c>
      <c r="L13" s="9">
        <v>36.440232081911297</v>
      </c>
      <c r="M13" s="10" t="s">
        <v>152</v>
      </c>
      <c r="N13" s="9">
        <v>188.959324232082</v>
      </c>
      <c r="O13" s="10" t="s">
        <v>152</v>
      </c>
      <c r="P13" s="9">
        <v>98.325798634812301</v>
      </c>
      <c r="Q13" s="10" t="s">
        <v>152</v>
      </c>
      <c r="R13" s="9">
        <v>599.43671613157005</v>
      </c>
      <c r="S13" s="10" t="s">
        <v>152</v>
      </c>
    </row>
    <row r="14" spans="1:19" x14ac:dyDescent="0.2">
      <c r="A14" s="12" t="s">
        <v>173</v>
      </c>
      <c r="B14" s="9">
        <v>3.1998242122719698</v>
      </c>
      <c r="C14" s="10" t="s">
        <v>152</v>
      </c>
      <c r="D14" s="9">
        <v>143.14407960199</v>
      </c>
      <c r="E14" s="10" t="s">
        <v>152</v>
      </c>
      <c r="F14" s="9">
        <v>16.341555555555601</v>
      </c>
      <c r="G14" s="10" t="s">
        <v>152</v>
      </c>
      <c r="H14" s="9">
        <v>81.491333333333301</v>
      </c>
      <c r="I14" s="10" t="s">
        <v>152</v>
      </c>
      <c r="J14" s="9">
        <v>35.9943880597015</v>
      </c>
      <c r="K14" s="10" t="s">
        <v>152</v>
      </c>
      <c r="L14" s="9">
        <v>35.996003316749601</v>
      </c>
      <c r="M14" s="10" t="s">
        <v>152</v>
      </c>
      <c r="N14" s="9">
        <v>190.67463349917099</v>
      </c>
      <c r="O14" s="10" t="s">
        <v>152</v>
      </c>
      <c r="P14" s="9">
        <v>124.21326699834199</v>
      </c>
      <c r="Q14" s="10" t="s">
        <v>152</v>
      </c>
      <c r="R14" s="9">
        <v>631.05508457711403</v>
      </c>
      <c r="S14" s="10" t="s">
        <v>152</v>
      </c>
    </row>
    <row r="15" spans="1:19" x14ac:dyDescent="0.2">
      <c r="A15" s="12" t="s">
        <v>174</v>
      </c>
      <c r="B15" s="9">
        <v>3.0125320512820499</v>
      </c>
      <c r="C15" s="10" t="s">
        <v>152</v>
      </c>
      <c r="D15" s="9">
        <v>128.399423076923</v>
      </c>
      <c r="E15" s="10" t="s">
        <v>152</v>
      </c>
      <c r="F15" s="9">
        <v>17.2369903846154</v>
      </c>
      <c r="G15" s="10" t="s">
        <v>152</v>
      </c>
      <c r="H15" s="9">
        <v>80.413233774230804</v>
      </c>
      <c r="I15" s="10" t="s">
        <v>152</v>
      </c>
      <c r="J15" s="9">
        <v>31.583198717948701</v>
      </c>
      <c r="K15" s="10" t="s">
        <v>152</v>
      </c>
      <c r="L15" s="9">
        <v>36.9542467948718</v>
      </c>
      <c r="M15" s="10" t="s">
        <v>152</v>
      </c>
      <c r="N15" s="9">
        <v>189.35246794871799</v>
      </c>
      <c r="O15" s="10" t="s">
        <v>152</v>
      </c>
      <c r="P15" s="9">
        <v>130.661163461538</v>
      </c>
      <c r="Q15" s="10" t="s">
        <v>152</v>
      </c>
      <c r="R15" s="9">
        <v>617.61325621012804</v>
      </c>
      <c r="S15" s="10" t="s">
        <v>152</v>
      </c>
    </row>
    <row r="16" spans="1:19" x14ac:dyDescent="0.2">
      <c r="A16" s="12" t="s">
        <v>176</v>
      </c>
      <c r="B16" s="9">
        <v>3.1098320373250399</v>
      </c>
      <c r="C16" s="10" t="s">
        <v>152</v>
      </c>
      <c r="D16" s="9">
        <v>141.222426127527</v>
      </c>
      <c r="E16" s="10" t="s">
        <v>152</v>
      </c>
      <c r="F16" s="9">
        <v>17.566839813374798</v>
      </c>
      <c r="G16" s="10" t="s">
        <v>168</v>
      </c>
      <c r="H16" s="9">
        <v>83.206562986003107</v>
      </c>
      <c r="I16" s="10" t="s">
        <v>152</v>
      </c>
      <c r="J16" s="9">
        <v>32.254093312597199</v>
      </c>
      <c r="K16" s="10" t="s">
        <v>152</v>
      </c>
      <c r="L16" s="9">
        <v>37.475520995334399</v>
      </c>
      <c r="M16" s="10" t="s">
        <v>152</v>
      </c>
      <c r="N16" s="9">
        <v>206.56070917573899</v>
      </c>
      <c r="O16" s="10" t="s">
        <v>152</v>
      </c>
      <c r="P16" s="9">
        <v>137.577878693624</v>
      </c>
      <c r="Q16" s="10" t="s">
        <v>152</v>
      </c>
      <c r="R16" s="9">
        <v>658.97386314152402</v>
      </c>
      <c r="S16" s="10" t="s">
        <v>152</v>
      </c>
    </row>
    <row r="17" spans="1:19" x14ac:dyDescent="0.2">
      <c r="A17" s="12" t="s">
        <v>177</v>
      </c>
      <c r="B17" s="9">
        <v>3.19288449848024</v>
      </c>
      <c r="C17" s="10" t="s">
        <v>152</v>
      </c>
      <c r="D17" s="9">
        <v>135.27942249240101</v>
      </c>
      <c r="E17" s="10" t="s">
        <v>152</v>
      </c>
      <c r="F17" s="9">
        <v>16.5564620273556</v>
      </c>
      <c r="G17" s="10" t="s">
        <v>152</v>
      </c>
      <c r="H17" s="9">
        <v>128.61240729483299</v>
      </c>
      <c r="I17" s="10" t="s">
        <v>152</v>
      </c>
      <c r="J17" s="9">
        <v>31.933285714285699</v>
      </c>
      <c r="K17" s="10" t="s">
        <v>152</v>
      </c>
      <c r="L17" s="9">
        <v>34.865647416413402</v>
      </c>
      <c r="M17" s="10" t="s">
        <v>152</v>
      </c>
      <c r="N17" s="9">
        <v>221.23122188449801</v>
      </c>
      <c r="O17" s="10" t="s">
        <v>152</v>
      </c>
      <c r="P17" s="9">
        <v>136.72858054711199</v>
      </c>
      <c r="Q17" s="10" t="s">
        <v>152</v>
      </c>
      <c r="R17" s="9">
        <v>708.39991187537998</v>
      </c>
      <c r="S17" s="10" t="s">
        <v>152</v>
      </c>
    </row>
    <row r="18" spans="1:19" x14ac:dyDescent="0.2">
      <c r="A18" s="12" t="s">
        <v>178</v>
      </c>
      <c r="B18" s="9">
        <v>2.98511634756996</v>
      </c>
      <c r="C18" s="10" t="s">
        <v>152</v>
      </c>
      <c r="D18" s="9">
        <v>173.598645066274</v>
      </c>
      <c r="E18" s="10" t="s">
        <v>152</v>
      </c>
      <c r="F18" s="9">
        <v>15.0131441944035</v>
      </c>
      <c r="G18" s="10" t="s">
        <v>152</v>
      </c>
      <c r="H18" s="9">
        <v>117.719160530191</v>
      </c>
      <c r="I18" s="10" t="s">
        <v>152</v>
      </c>
      <c r="J18" s="9">
        <v>30.631511045655401</v>
      </c>
      <c r="K18" s="10" t="s">
        <v>152</v>
      </c>
      <c r="L18" s="9">
        <v>34.2004536082474</v>
      </c>
      <c r="M18" s="10" t="s">
        <v>152</v>
      </c>
      <c r="N18" s="9">
        <v>237.63161413843901</v>
      </c>
      <c r="O18" s="10" t="s">
        <v>152</v>
      </c>
      <c r="P18" s="9">
        <v>128.56656553755499</v>
      </c>
      <c r="Q18" s="10" t="s">
        <v>152</v>
      </c>
      <c r="R18" s="9">
        <v>740.34621046833604</v>
      </c>
      <c r="S18" s="10" t="s">
        <v>152</v>
      </c>
    </row>
    <row r="19" spans="1:19" x14ac:dyDescent="0.2">
      <c r="A19" s="12" t="s">
        <v>179</v>
      </c>
      <c r="B19" s="9">
        <v>2.8337093525179902</v>
      </c>
      <c r="C19" s="10" t="s">
        <v>152</v>
      </c>
      <c r="D19" s="9">
        <v>186.895884892086</v>
      </c>
      <c r="E19" s="10" t="s">
        <v>152</v>
      </c>
      <c r="F19" s="9">
        <v>15.5521004489209</v>
      </c>
      <c r="G19" s="10" t="s">
        <v>152</v>
      </c>
      <c r="H19" s="9">
        <v>119.197979856115</v>
      </c>
      <c r="I19" s="10" t="s">
        <v>152</v>
      </c>
      <c r="J19" s="9">
        <v>32.6633352517986</v>
      </c>
      <c r="K19" s="10" t="s">
        <v>152</v>
      </c>
      <c r="L19" s="9">
        <v>33.002483453237403</v>
      </c>
      <c r="M19" s="10" t="s">
        <v>152</v>
      </c>
      <c r="N19" s="9">
        <v>273.70381007194197</v>
      </c>
      <c r="O19" s="10" t="s">
        <v>152</v>
      </c>
      <c r="P19" s="9">
        <v>149.080860431655</v>
      </c>
      <c r="Q19" s="10" t="s">
        <v>152</v>
      </c>
      <c r="R19" s="9">
        <v>812.93016375827301</v>
      </c>
      <c r="S19" s="10" t="s">
        <v>152</v>
      </c>
    </row>
    <row r="20" spans="1:19" x14ac:dyDescent="0.2">
      <c r="A20" s="12" t="s">
        <v>180</v>
      </c>
      <c r="B20" s="9">
        <v>2.5543492957746499</v>
      </c>
      <c r="C20" s="10" t="s">
        <v>152</v>
      </c>
      <c r="D20" s="9">
        <v>211.76954929577499</v>
      </c>
      <c r="E20" s="10" t="s">
        <v>152</v>
      </c>
      <c r="F20" s="9">
        <v>15.333543445070401</v>
      </c>
      <c r="G20" s="10" t="s">
        <v>152</v>
      </c>
      <c r="H20" s="9">
        <v>113.495692957746</v>
      </c>
      <c r="I20" s="10" t="s">
        <v>152</v>
      </c>
      <c r="J20" s="9">
        <v>29.2021661971831</v>
      </c>
      <c r="K20" s="10" t="s">
        <v>152</v>
      </c>
      <c r="L20" s="9">
        <v>26.946876056337999</v>
      </c>
      <c r="M20" s="10" t="s">
        <v>152</v>
      </c>
      <c r="N20" s="9">
        <v>276.12214084507002</v>
      </c>
      <c r="O20" s="10" t="s">
        <v>152</v>
      </c>
      <c r="P20" s="9">
        <v>145.88050704225401</v>
      </c>
      <c r="Q20" s="10" t="s">
        <v>152</v>
      </c>
      <c r="R20" s="9">
        <v>821.30482513521099</v>
      </c>
      <c r="S20" s="10" t="s">
        <v>152</v>
      </c>
    </row>
    <row r="21" spans="1:19" x14ac:dyDescent="0.2">
      <c r="A21" s="12" t="s">
        <v>181</v>
      </c>
      <c r="B21" s="9">
        <v>2.5358737997256502</v>
      </c>
      <c r="C21" s="10" t="s">
        <v>152</v>
      </c>
      <c r="D21" s="9">
        <v>219.47733882030201</v>
      </c>
      <c r="E21" s="10" t="s">
        <v>152</v>
      </c>
      <c r="F21" s="9">
        <v>15.014441141289399</v>
      </c>
      <c r="G21" s="10" t="s">
        <v>152</v>
      </c>
      <c r="H21" s="9">
        <v>113.187083676269</v>
      </c>
      <c r="I21" s="10" t="s">
        <v>152</v>
      </c>
      <c r="J21" s="9">
        <v>27.1170150891632</v>
      </c>
      <c r="K21" s="10" t="s">
        <v>152</v>
      </c>
      <c r="L21" s="9">
        <v>27.522714814814801</v>
      </c>
      <c r="M21" s="10" t="s">
        <v>152</v>
      </c>
      <c r="N21" s="9">
        <v>277.47295967078202</v>
      </c>
      <c r="O21" s="10" t="s">
        <v>152</v>
      </c>
      <c r="P21" s="9">
        <v>170.29367901234599</v>
      </c>
      <c r="Q21" s="10" t="s">
        <v>152</v>
      </c>
      <c r="R21" s="9">
        <v>852.62110602469102</v>
      </c>
      <c r="S21" s="10" t="s">
        <v>152</v>
      </c>
    </row>
    <row r="22" spans="1:19" x14ac:dyDescent="0.2">
      <c r="A22" s="12" t="s">
        <v>182</v>
      </c>
      <c r="B22" s="9">
        <v>2.4113719676549898</v>
      </c>
      <c r="C22" s="10" t="s">
        <v>152</v>
      </c>
      <c r="D22" s="9">
        <v>290.36095148248</v>
      </c>
      <c r="E22" s="10" t="s">
        <v>152</v>
      </c>
      <c r="F22" s="9">
        <v>14.512007986522899</v>
      </c>
      <c r="G22" s="10" t="s">
        <v>152</v>
      </c>
      <c r="H22" s="9">
        <v>128.36322371967699</v>
      </c>
      <c r="I22" s="10" t="s">
        <v>152</v>
      </c>
      <c r="J22" s="9">
        <v>26.370196765498701</v>
      </c>
      <c r="K22" s="10" t="s">
        <v>152</v>
      </c>
      <c r="L22" s="9">
        <v>27.278563342318101</v>
      </c>
      <c r="M22" s="10" t="s">
        <v>152</v>
      </c>
      <c r="N22" s="9">
        <v>269.67460916442002</v>
      </c>
      <c r="O22" s="10" t="s">
        <v>152</v>
      </c>
      <c r="P22" s="9">
        <v>144.76632884097</v>
      </c>
      <c r="Q22" s="10" t="s">
        <v>152</v>
      </c>
      <c r="R22" s="9">
        <v>903.73725326954195</v>
      </c>
      <c r="S22" s="10" t="s">
        <v>152</v>
      </c>
    </row>
    <row r="23" spans="1:19" x14ac:dyDescent="0.2">
      <c r="A23" s="12" t="s">
        <v>184</v>
      </c>
      <c r="B23" s="9">
        <v>2.9789893617021299</v>
      </c>
      <c r="C23" s="10" t="s">
        <v>152</v>
      </c>
      <c r="D23" s="9">
        <v>307.25166755319202</v>
      </c>
      <c r="E23" s="10" t="s">
        <v>152</v>
      </c>
      <c r="F23" s="9">
        <v>28.8120079787234</v>
      </c>
      <c r="G23" s="10" t="s">
        <v>152</v>
      </c>
      <c r="H23" s="9">
        <v>129.63704821741999</v>
      </c>
      <c r="I23" s="10" t="s">
        <v>152</v>
      </c>
      <c r="J23" s="9">
        <v>24.026196808510601</v>
      </c>
      <c r="K23" s="10" t="s">
        <v>152</v>
      </c>
      <c r="L23" s="9">
        <v>25.954768617021301</v>
      </c>
      <c r="M23" s="10" t="s">
        <v>152</v>
      </c>
      <c r="N23" s="9">
        <v>283.185319148936</v>
      </c>
      <c r="O23" s="10" t="s">
        <v>152</v>
      </c>
      <c r="P23" s="9">
        <v>84.011385638297895</v>
      </c>
      <c r="Q23" s="10" t="s">
        <v>152</v>
      </c>
      <c r="R23" s="9">
        <v>885.85738332380299</v>
      </c>
      <c r="S23" s="10" t="s">
        <v>152</v>
      </c>
    </row>
    <row r="24" spans="1:19" x14ac:dyDescent="0.2">
      <c r="A24" s="12" t="s">
        <v>185</v>
      </c>
      <c r="B24" s="9">
        <v>3.5114928104575198</v>
      </c>
      <c r="C24" s="10" t="s">
        <v>152</v>
      </c>
      <c r="D24" s="9">
        <v>326.69869803921603</v>
      </c>
      <c r="E24" s="10" t="s">
        <v>152</v>
      </c>
      <c r="F24" s="9">
        <v>26.768674996078399</v>
      </c>
      <c r="G24" s="10" t="s">
        <v>152</v>
      </c>
      <c r="H24" s="9">
        <v>132.474961599712</v>
      </c>
      <c r="I24" s="10" t="s">
        <v>152</v>
      </c>
      <c r="J24" s="9">
        <v>21.999667973856202</v>
      </c>
      <c r="K24" s="10" t="s">
        <v>152</v>
      </c>
      <c r="L24" s="9">
        <v>23.867456209150301</v>
      </c>
      <c r="M24" s="10" t="s">
        <v>210</v>
      </c>
      <c r="N24" s="9">
        <v>264.42282512320401</v>
      </c>
      <c r="O24" s="10" t="s">
        <v>152</v>
      </c>
      <c r="P24" s="9">
        <v>78.7755921568627</v>
      </c>
      <c r="Q24" s="10" t="s">
        <v>175</v>
      </c>
      <c r="R24" s="9">
        <v>878.51936890853801</v>
      </c>
      <c r="S24" s="10" t="s">
        <v>152</v>
      </c>
    </row>
    <row r="25" spans="1:19" x14ac:dyDescent="0.2">
      <c r="A25" s="12" t="s">
        <v>187</v>
      </c>
      <c r="B25" s="9">
        <v>3.3303307692307702</v>
      </c>
      <c r="C25" s="10" t="s">
        <v>152</v>
      </c>
      <c r="D25" s="9">
        <v>317.34543333333301</v>
      </c>
      <c r="E25" s="10" t="s">
        <v>152</v>
      </c>
      <c r="F25" s="9">
        <v>24.9368974358974</v>
      </c>
      <c r="G25" s="10" t="s">
        <v>186</v>
      </c>
      <c r="H25" s="9">
        <v>123.268441025641</v>
      </c>
      <c r="I25" s="10" t="s">
        <v>152</v>
      </c>
      <c r="J25" s="9">
        <v>20.8773153846154</v>
      </c>
      <c r="K25" s="10" t="s">
        <v>152</v>
      </c>
      <c r="L25" s="9">
        <v>22.4941304102564</v>
      </c>
      <c r="M25" s="10" t="s">
        <v>152</v>
      </c>
      <c r="N25" s="9">
        <v>270.80839754192402</v>
      </c>
      <c r="O25" s="10" t="s">
        <v>152</v>
      </c>
      <c r="P25" s="9">
        <v>76.125592307692301</v>
      </c>
      <c r="Q25" s="10" t="s">
        <v>152</v>
      </c>
      <c r="R25" s="9">
        <v>859.18653820859095</v>
      </c>
      <c r="S25" s="10" t="s">
        <v>152</v>
      </c>
    </row>
    <row r="26" spans="1:19" x14ac:dyDescent="0.2">
      <c r="A26" s="12" t="s">
        <v>188</v>
      </c>
      <c r="B26" s="9">
        <v>3.5201563682219401</v>
      </c>
      <c r="C26" s="10" t="s">
        <v>152</v>
      </c>
      <c r="D26" s="9">
        <v>299.13836822194202</v>
      </c>
      <c r="E26" s="10" t="s">
        <v>152</v>
      </c>
      <c r="F26" s="9">
        <v>23.755528373266099</v>
      </c>
      <c r="G26" s="10" t="s">
        <v>186</v>
      </c>
      <c r="H26" s="9">
        <v>135.49899873896601</v>
      </c>
      <c r="I26" s="10" t="s">
        <v>152</v>
      </c>
      <c r="J26" s="9">
        <v>18.657074401008799</v>
      </c>
      <c r="K26" s="10" t="s">
        <v>152</v>
      </c>
      <c r="L26" s="9">
        <v>21.730954532156399</v>
      </c>
      <c r="M26" s="10" t="s">
        <v>152</v>
      </c>
      <c r="N26" s="9">
        <v>280.58563956075102</v>
      </c>
      <c r="O26" s="10" t="s">
        <v>152</v>
      </c>
      <c r="P26" s="9">
        <v>72.9431424968474</v>
      </c>
      <c r="Q26" s="10" t="s">
        <v>152</v>
      </c>
      <c r="R26" s="9">
        <v>855.82986269315904</v>
      </c>
      <c r="S26" s="10" t="s">
        <v>152</v>
      </c>
    </row>
    <row r="27" spans="1:19" x14ac:dyDescent="0.2">
      <c r="A27" s="12" t="s">
        <v>189</v>
      </c>
      <c r="B27" s="9">
        <v>2.4392453300124499</v>
      </c>
      <c r="C27" s="10" t="s">
        <v>152</v>
      </c>
      <c r="D27" s="9">
        <v>204.795932752179</v>
      </c>
      <c r="E27" s="10" t="s">
        <v>152</v>
      </c>
      <c r="F27" s="9">
        <v>9.3979476961394806</v>
      </c>
      <c r="G27" s="10" t="s">
        <v>194</v>
      </c>
      <c r="H27" s="9">
        <v>102.230156231457</v>
      </c>
      <c r="I27" s="10" t="s">
        <v>152</v>
      </c>
      <c r="J27" s="9">
        <v>14.130884184308799</v>
      </c>
      <c r="K27" s="10" t="s">
        <v>152</v>
      </c>
      <c r="L27" s="9">
        <v>17.305070129514299</v>
      </c>
      <c r="M27" s="10" t="s">
        <v>152</v>
      </c>
      <c r="N27" s="9">
        <v>181.1576407165</v>
      </c>
      <c r="O27" s="10" t="s">
        <v>152</v>
      </c>
      <c r="P27" s="9">
        <v>48.205115815691201</v>
      </c>
      <c r="Q27" s="10" t="s">
        <v>152</v>
      </c>
      <c r="R27" s="9">
        <v>579.66199285580296</v>
      </c>
      <c r="S27" s="10" t="s">
        <v>152</v>
      </c>
    </row>
    <row r="28" spans="1:19" x14ac:dyDescent="0.2">
      <c r="A28" s="12" t="s">
        <v>190</v>
      </c>
      <c r="B28" s="9">
        <v>3.6286274509803902</v>
      </c>
      <c r="C28" s="10" t="s">
        <v>152</v>
      </c>
      <c r="D28" s="9">
        <v>158.95656127450999</v>
      </c>
      <c r="E28" s="10" t="s">
        <v>152</v>
      </c>
      <c r="F28" s="9">
        <v>12.586801470588201</v>
      </c>
      <c r="G28" s="10" t="s">
        <v>152</v>
      </c>
      <c r="H28" s="9">
        <v>138.03316088156899</v>
      </c>
      <c r="I28" s="10" t="s">
        <v>152</v>
      </c>
      <c r="J28" s="9">
        <v>18.763823529411798</v>
      </c>
      <c r="K28" s="10" t="s">
        <v>152</v>
      </c>
      <c r="L28" s="9">
        <v>22.070864003848001</v>
      </c>
      <c r="M28" s="10" t="s">
        <v>152</v>
      </c>
      <c r="N28" s="9">
        <v>86.213957763098804</v>
      </c>
      <c r="O28" s="10" t="s">
        <v>152</v>
      </c>
      <c r="P28" s="9">
        <v>65.259193627450998</v>
      </c>
      <c r="Q28" s="10" t="s">
        <v>152</v>
      </c>
      <c r="R28" s="9">
        <v>505.51299000145701</v>
      </c>
      <c r="S28" s="10" t="s">
        <v>152</v>
      </c>
    </row>
    <row r="29" spans="1:19" x14ac:dyDescent="0.2">
      <c r="A29" s="12" t="s">
        <v>191</v>
      </c>
      <c r="B29" s="9">
        <v>3.5694302461899201</v>
      </c>
      <c r="C29" s="10" t="s">
        <v>152</v>
      </c>
      <c r="D29" s="9">
        <v>148.02630480656501</v>
      </c>
      <c r="E29" s="10" t="s">
        <v>224</v>
      </c>
      <c r="F29" s="9">
        <v>11.7268229777257</v>
      </c>
      <c r="G29" s="10" t="s">
        <v>152</v>
      </c>
      <c r="H29" s="9">
        <v>129.578353105557</v>
      </c>
      <c r="I29" s="10" t="s">
        <v>152</v>
      </c>
      <c r="J29" s="9">
        <v>19.717066290386899</v>
      </c>
      <c r="K29" s="10" t="s">
        <v>152</v>
      </c>
      <c r="L29" s="9">
        <v>20.9135102487691</v>
      </c>
      <c r="M29" s="10" t="s">
        <v>152</v>
      </c>
      <c r="N29" s="9">
        <v>130.603351698848</v>
      </c>
      <c r="O29" s="10" t="s">
        <v>152</v>
      </c>
      <c r="P29" s="9">
        <v>56.207678780773698</v>
      </c>
      <c r="Q29" s="10" t="s">
        <v>152</v>
      </c>
      <c r="R29" s="9">
        <v>520.34251815481502</v>
      </c>
      <c r="S29" s="10" t="s">
        <v>152</v>
      </c>
    </row>
    <row r="30" spans="1:19" x14ac:dyDescent="0.2">
      <c r="A30" s="12" t="s">
        <v>192</v>
      </c>
      <c r="B30" s="9">
        <v>4.4294063526834604</v>
      </c>
      <c r="C30" s="10" t="s">
        <v>152</v>
      </c>
      <c r="D30" s="9">
        <v>189.80624972617699</v>
      </c>
      <c r="E30" s="10" t="s">
        <v>225</v>
      </c>
      <c r="F30" s="9">
        <v>12.6587995618839</v>
      </c>
      <c r="G30" s="10" t="s">
        <v>152</v>
      </c>
      <c r="H30" s="9">
        <v>134.320101702475</v>
      </c>
      <c r="I30" s="10" t="s">
        <v>152</v>
      </c>
      <c r="J30" s="9">
        <v>24.658988548893799</v>
      </c>
      <c r="K30" s="10" t="s">
        <v>152</v>
      </c>
      <c r="L30" s="9">
        <v>21.007323735224499</v>
      </c>
      <c r="M30" s="10" t="s">
        <v>152</v>
      </c>
      <c r="N30" s="9">
        <v>179.04074932386899</v>
      </c>
      <c r="O30" s="10" t="s">
        <v>152</v>
      </c>
      <c r="P30" s="9">
        <v>59.954874041620997</v>
      </c>
      <c r="Q30" s="10" t="s">
        <v>152</v>
      </c>
      <c r="R30" s="9">
        <v>625.87649299282805</v>
      </c>
      <c r="S30" s="10" t="s">
        <v>152</v>
      </c>
    </row>
    <row r="31" spans="1:19" x14ac:dyDescent="0.2">
      <c r="A31" s="12" t="s">
        <v>193</v>
      </c>
      <c r="B31" s="9">
        <v>4.43779390115668</v>
      </c>
      <c r="C31" s="10" t="s">
        <v>152</v>
      </c>
      <c r="D31" s="9">
        <v>177.35607991587801</v>
      </c>
      <c r="E31" s="10" t="s">
        <v>226</v>
      </c>
      <c r="F31" s="9">
        <v>12.5294991293375</v>
      </c>
      <c r="G31" s="10" t="s">
        <v>152</v>
      </c>
      <c r="H31" s="9">
        <v>115.608151363302</v>
      </c>
      <c r="I31" s="10" t="s">
        <v>152</v>
      </c>
      <c r="J31" s="9">
        <v>25.005020223343902</v>
      </c>
      <c r="K31" s="10" t="s">
        <v>152</v>
      </c>
      <c r="L31" s="9">
        <v>8.5072847066246098</v>
      </c>
      <c r="M31" s="10" t="s">
        <v>227</v>
      </c>
      <c r="N31" s="9">
        <v>185.09284189396999</v>
      </c>
      <c r="O31" s="10" t="s">
        <v>152</v>
      </c>
      <c r="P31" s="9">
        <v>60.8304479495268</v>
      </c>
      <c r="Q31" s="10" t="s">
        <v>152</v>
      </c>
      <c r="R31" s="9">
        <v>589.36711908313998</v>
      </c>
      <c r="S31" s="10" t="s">
        <v>152</v>
      </c>
    </row>
    <row r="32" spans="1:19" x14ac:dyDescent="0.2">
      <c r="A32" s="15" t="s">
        <v>195</v>
      </c>
      <c r="B32" s="13">
        <v>4.5</v>
      </c>
      <c r="C32" s="14" t="s">
        <v>152</v>
      </c>
      <c r="D32" s="13">
        <v>150.119</v>
      </c>
      <c r="E32" s="14" t="s">
        <v>152</v>
      </c>
      <c r="F32" s="13">
        <v>13.007989999999999</v>
      </c>
      <c r="G32" s="14" t="s">
        <v>152</v>
      </c>
      <c r="H32" s="13">
        <v>109.40950959</v>
      </c>
      <c r="I32" s="14" t="s">
        <v>152</v>
      </c>
      <c r="J32" s="13">
        <v>24.987215989999999</v>
      </c>
      <c r="K32" s="14" t="s">
        <v>228</v>
      </c>
      <c r="L32" s="13">
        <v>8.8908629999999995</v>
      </c>
      <c r="M32" s="14" t="s">
        <v>152</v>
      </c>
      <c r="N32" s="13">
        <v>176.3124641</v>
      </c>
      <c r="O32" s="14" t="s">
        <v>152</v>
      </c>
      <c r="P32" s="13">
        <v>62.997</v>
      </c>
      <c r="Q32" s="14" t="s">
        <v>152</v>
      </c>
      <c r="R32" s="13">
        <v>550.22404268000003</v>
      </c>
      <c r="S32" s="14" t="s">
        <v>152</v>
      </c>
    </row>
    <row r="34" spans="1:2" x14ac:dyDescent="0.2">
      <c r="A34" s="16" t="s">
        <v>196</v>
      </c>
      <c r="B34" s="16" t="s">
        <v>229</v>
      </c>
    </row>
    <row r="36" spans="1:2" x14ac:dyDescent="0.2">
      <c r="B36" s="16" t="s">
        <v>230</v>
      </c>
    </row>
    <row r="37" spans="1:2" x14ac:dyDescent="0.2">
      <c r="B37" s="16" t="s">
        <v>231</v>
      </c>
    </row>
    <row r="38" spans="1:2" x14ac:dyDescent="0.2">
      <c r="B38" s="16" t="s">
        <v>232</v>
      </c>
    </row>
    <row r="39" spans="1:2" x14ac:dyDescent="0.2">
      <c r="B39" s="16" t="s">
        <v>233</v>
      </c>
    </row>
    <row r="40" spans="1:2" x14ac:dyDescent="0.2">
      <c r="B40" s="16" t="s">
        <v>234</v>
      </c>
    </row>
    <row r="41" spans="1:2" x14ac:dyDescent="0.2">
      <c r="B41" s="16" t="s">
        <v>235</v>
      </c>
    </row>
    <row r="42" spans="1:2" x14ac:dyDescent="0.2">
      <c r="B42" s="16" t="s">
        <v>236</v>
      </c>
    </row>
    <row r="43" spans="1:2" x14ac:dyDescent="0.2">
      <c r="B43" s="16" t="s">
        <v>237</v>
      </c>
    </row>
    <row r="44" spans="1:2" x14ac:dyDescent="0.2">
      <c r="B44" s="16" t="s">
        <v>238</v>
      </c>
    </row>
    <row r="45" spans="1:2" x14ac:dyDescent="0.2">
      <c r="B45" s="16" t="s">
        <v>239</v>
      </c>
    </row>
    <row r="46" spans="1:2" x14ac:dyDescent="0.2">
      <c r="B46" s="16" t="s">
        <v>240</v>
      </c>
    </row>
    <row r="50" spans="1:1" x14ac:dyDescent="0.2">
      <c r="A50" s="17" t="str">
        <f>HYPERLINK("#'CASINO 11'!A2", "&lt;&lt;&lt; Previous table")</f>
        <v>&lt;&lt;&lt; Previous table</v>
      </c>
    </row>
    <row r="51" spans="1:1" x14ac:dyDescent="0.2">
      <c r="A51" s="17" t="str">
        <f>HYPERLINK("#'CASINO 13'!A2",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51"/>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HYPERLINK("#'INDEX'!B18", "Link to index")</f>
        <v>Link to index</v>
      </c>
    </row>
    <row r="2" spans="1:19" ht="15.75" customHeight="1" x14ac:dyDescent="0.2">
      <c r="A2" s="27" t="s">
        <v>242</v>
      </c>
      <c r="B2" s="28"/>
      <c r="C2" s="28"/>
      <c r="D2" s="28"/>
      <c r="E2" s="28"/>
      <c r="F2" s="28"/>
      <c r="G2" s="28"/>
      <c r="H2" s="28"/>
      <c r="I2" s="28"/>
      <c r="J2" s="28"/>
      <c r="K2" s="28"/>
      <c r="L2" s="28"/>
      <c r="M2" s="28"/>
      <c r="N2" s="28"/>
      <c r="O2" s="28"/>
      <c r="P2" s="28"/>
      <c r="Q2" s="28"/>
      <c r="R2" s="28"/>
      <c r="S2" s="28"/>
    </row>
    <row r="3" spans="1:19" ht="15.75" customHeight="1" x14ac:dyDescent="0.2">
      <c r="A3" s="27" t="s">
        <v>29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15.2673052463047</v>
      </c>
      <c r="C7" s="10" t="s">
        <v>152</v>
      </c>
      <c r="D7" s="18">
        <v>23.820333733448599</v>
      </c>
      <c r="E7" s="10" t="s">
        <v>152</v>
      </c>
      <c r="F7" s="18">
        <v>32.063090239907801</v>
      </c>
      <c r="G7" s="10" t="s">
        <v>152</v>
      </c>
      <c r="H7" s="18">
        <v>35.192098485341603</v>
      </c>
      <c r="I7" s="10" t="s">
        <v>152</v>
      </c>
      <c r="J7" s="18">
        <v>17.446498195326001</v>
      </c>
      <c r="K7" s="10" t="s">
        <v>152</v>
      </c>
      <c r="L7" s="18">
        <v>65.974477013653996</v>
      </c>
      <c r="M7" s="10" t="s">
        <v>152</v>
      </c>
      <c r="N7" s="18">
        <v>43.796216049172699</v>
      </c>
      <c r="O7" s="10" t="s">
        <v>152</v>
      </c>
      <c r="P7" s="18">
        <v>31.294577818908799</v>
      </c>
      <c r="Q7" s="10" t="s">
        <v>152</v>
      </c>
      <c r="R7" s="18">
        <v>32.066793422575799</v>
      </c>
      <c r="S7" s="10" t="s">
        <v>152</v>
      </c>
    </row>
    <row r="8" spans="1:19" x14ac:dyDescent="0.2">
      <c r="A8" s="12" t="s">
        <v>164</v>
      </c>
      <c r="B8" s="18">
        <v>15.364660028699101</v>
      </c>
      <c r="C8" s="10" t="s">
        <v>152</v>
      </c>
      <c r="D8" s="18">
        <v>14.4323079273949</v>
      </c>
      <c r="E8" s="10" t="s">
        <v>152</v>
      </c>
      <c r="F8" s="18">
        <v>5.8804124894224303</v>
      </c>
      <c r="G8" s="10" t="s">
        <v>152</v>
      </c>
      <c r="H8" s="18">
        <v>18.246225977228001</v>
      </c>
      <c r="I8" s="10" t="s">
        <v>152</v>
      </c>
      <c r="J8" s="18">
        <v>12.182427029841699</v>
      </c>
      <c r="K8" s="10" t="s">
        <v>152</v>
      </c>
      <c r="L8" s="18">
        <v>45.225760166509303</v>
      </c>
      <c r="M8" s="10" t="s">
        <v>152</v>
      </c>
      <c r="N8" s="18">
        <v>29.4756790147004</v>
      </c>
      <c r="O8" s="10" t="s">
        <v>152</v>
      </c>
      <c r="P8" s="18">
        <v>29.971325377520799</v>
      </c>
      <c r="Q8" s="10" t="s">
        <v>152</v>
      </c>
      <c r="R8" s="18">
        <v>20.904070768242399</v>
      </c>
      <c r="S8" s="10" t="s">
        <v>152</v>
      </c>
    </row>
    <row r="9" spans="1:19" x14ac:dyDescent="0.2">
      <c r="A9" s="12" t="s">
        <v>165</v>
      </c>
      <c r="B9" s="18">
        <v>7.3462495300742203</v>
      </c>
      <c r="C9" s="10" t="s">
        <v>152</v>
      </c>
      <c r="D9" s="18">
        <v>13.9263678619796</v>
      </c>
      <c r="E9" s="10" t="s">
        <v>152</v>
      </c>
      <c r="F9" s="18">
        <v>5.8594027097964103</v>
      </c>
      <c r="G9" s="10" t="s">
        <v>152</v>
      </c>
      <c r="H9" s="18">
        <v>17.620114172929899</v>
      </c>
      <c r="I9" s="10" t="s">
        <v>152</v>
      </c>
      <c r="J9" s="18">
        <v>13.812142750268301</v>
      </c>
      <c r="K9" s="10" t="s">
        <v>152</v>
      </c>
      <c r="L9" s="18">
        <v>52.756507774331297</v>
      </c>
      <c r="M9" s="10" t="s">
        <v>152</v>
      </c>
      <c r="N9" s="18">
        <v>27.3755529109857</v>
      </c>
      <c r="O9" s="10" t="s">
        <v>152</v>
      </c>
      <c r="P9" s="18">
        <v>30.585781795695599</v>
      </c>
      <c r="Q9" s="10" t="s">
        <v>152</v>
      </c>
      <c r="R9" s="18">
        <v>20.332400077271298</v>
      </c>
      <c r="S9" s="10" t="s">
        <v>152</v>
      </c>
    </row>
    <row r="10" spans="1:19" x14ac:dyDescent="0.2">
      <c r="A10" s="12" t="s">
        <v>166</v>
      </c>
      <c r="B10" s="18">
        <v>8.3255551213704795</v>
      </c>
      <c r="C10" s="10" t="s">
        <v>152</v>
      </c>
      <c r="D10" s="18">
        <v>13.8709824742935</v>
      </c>
      <c r="E10" s="10" t="s">
        <v>152</v>
      </c>
      <c r="F10" s="18">
        <v>4.5605922406295702</v>
      </c>
      <c r="G10" s="10" t="s">
        <v>152</v>
      </c>
      <c r="H10" s="18">
        <v>17.252626950827199</v>
      </c>
      <c r="I10" s="10" t="s">
        <v>152</v>
      </c>
      <c r="J10" s="18">
        <v>14.909146717355499</v>
      </c>
      <c r="K10" s="10" t="s">
        <v>152</v>
      </c>
      <c r="L10" s="18">
        <v>56.482099798547601</v>
      </c>
      <c r="M10" s="10" t="s">
        <v>152</v>
      </c>
      <c r="N10" s="18">
        <v>26.794837267275799</v>
      </c>
      <c r="O10" s="10" t="s">
        <v>152</v>
      </c>
      <c r="P10" s="18">
        <v>26.0949945562352</v>
      </c>
      <c r="Q10" s="10" t="s">
        <v>152</v>
      </c>
      <c r="R10" s="18">
        <v>19.846693284279599</v>
      </c>
      <c r="S10" s="10" t="s">
        <v>152</v>
      </c>
    </row>
    <row r="11" spans="1:19" x14ac:dyDescent="0.2">
      <c r="A11" s="12" t="s">
        <v>170</v>
      </c>
      <c r="B11" s="18">
        <v>8.3576213785474405</v>
      </c>
      <c r="C11" s="10" t="s">
        <v>152</v>
      </c>
      <c r="D11" s="18">
        <v>13.9186419688097</v>
      </c>
      <c r="E11" s="10" t="s">
        <v>152</v>
      </c>
      <c r="F11" s="18">
        <v>14.9815108293714</v>
      </c>
      <c r="G11" s="10" t="s">
        <v>152</v>
      </c>
      <c r="H11" s="18">
        <v>17.553041205127901</v>
      </c>
      <c r="I11" s="10" t="s">
        <v>152</v>
      </c>
      <c r="J11" s="18">
        <v>14.480317995807001</v>
      </c>
      <c r="K11" s="10" t="s">
        <v>152</v>
      </c>
      <c r="L11" s="18">
        <v>60.245162658908697</v>
      </c>
      <c r="M11" s="10" t="s">
        <v>152</v>
      </c>
      <c r="N11" s="18">
        <v>26.367686791800701</v>
      </c>
      <c r="O11" s="10" t="s">
        <v>152</v>
      </c>
      <c r="P11" s="18">
        <v>30.723413574430602</v>
      </c>
      <c r="Q11" s="10" t="s">
        <v>152</v>
      </c>
      <c r="R11" s="18">
        <v>20.4360412959361</v>
      </c>
      <c r="S11" s="10" t="s">
        <v>152</v>
      </c>
    </row>
    <row r="12" spans="1:19" x14ac:dyDescent="0.2">
      <c r="A12" s="12" t="s">
        <v>171</v>
      </c>
      <c r="B12" s="18">
        <v>8.3040903282469607</v>
      </c>
      <c r="C12" s="10" t="s">
        <v>152</v>
      </c>
      <c r="D12" s="18">
        <v>14.9912737802031</v>
      </c>
      <c r="E12" s="10" t="s">
        <v>152</v>
      </c>
      <c r="F12" s="18">
        <v>36.2847222222222</v>
      </c>
      <c r="G12" s="10" t="s">
        <v>152</v>
      </c>
      <c r="H12" s="18">
        <v>18.220703010366599</v>
      </c>
      <c r="I12" s="10" t="s">
        <v>152</v>
      </c>
      <c r="J12" s="18">
        <v>15.168802201194699</v>
      </c>
      <c r="K12" s="10" t="s">
        <v>152</v>
      </c>
      <c r="L12" s="18">
        <v>64.014245960649305</v>
      </c>
      <c r="M12" s="10" t="s">
        <v>152</v>
      </c>
      <c r="N12" s="18">
        <v>28.186961310383602</v>
      </c>
      <c r="O12" s="10" t="s">
        <v>152</v>
      </c>
      <c r="P12" s="18">
        <v>34.277214526002098</v>
      </c>
      <c r="Q12" s="10" t="s">
        <v>152</v>
      </c>
      <c r="R12" s="18">
        <v>22.0827757698227</v>
      </c>
      <c r="S12" s="10" t="s">
        <v>152</v>
      </c>
    </row>
    <row r="13" spans="1:19" x14ac:dyDescent="0.2">
      <c r="A13" s="12" t="s">
        <v>172</v>
      </c>
      <c r="B13" s="18">
        <v>7.4843118060241096</v>
      </c>
      <c r="C13" s="10" t="s">
        <v>152</v>
      </c>
      <c r="D13" s="18">
        <v>15.739997320436601</v>
      </c>
      <c r="E13" s="10" t="s">
        <v>152</v>
      </c>
      <c r="F13" s="18">
        <v>61.836758309452698</v>
      </c>
      <c r="G13" s="10" t="s">
        <v>152</v>
      </c>
      <c r="H13" s="18">
        <v>17.8149144752167</v>
      </c>
      <c r="I13" s="10" t="s">
        <v>152</v>
      </c>
      <c r="J13" s="18">
        <v>17.485879627024602</v>
      </c>
      <c r="K13" s="10" t="s">
        <v>152</v>
      </c>
      <c r="L13" s="18">
        <v>59.156206490885303</v>
      </c>
      <c r="M13" s="10" t="s">
        <v>152</v>
      </c>
      <c r="N13" s="18">
        <v>29.433474356972901</v>
      </c>
      <c r="O13" s="10" t="s">
        <v>152</v>
      </c>
      <c r="P13" s="18">
        <v>38.4530007504436</v>
      </c>
      <c r="Q13" s="10" t="s">
        <v>152</v>
      </c>
      <c r="R13" s="18">
        <v>23.2832359278468</v>
      </c>
      <c r="S13" s="10" t="s">
        <v>152</v>
      </c>
    </row>
    <row r="14" spans="1:19" x14ac:dyDescent="0.2">
      <c r="A14" s="12" t="s">
        <v>173</v>
      </c>
      <c r="B14" s="18">
        <v>7.5752795798224497</v>
      </c>
      <c r="C14" s="10" t="s">
        <v>152</v>
      </c>
      <c r="D14" s="18">
        <v>17.070597283093701</v>
      </c>
      <c r="E14" s="10" t="s">
        <v>152</v>
      </c>
      <c r="F14" s="18">
        <v>67.258790445355999</v>
      </c>
      <c r="G14" s="10" t="s">
        <v>152</v>
      </c>
      <c r="H14" s="18">
        <v>16.4735592370265</v>
      </c>
      <c r="I14" s="10" t="s">
        <v>152</v>
      </c>
      <c r="J14" s="18">
        <v>18.351532650270499</v>
      </c>
      <c r="K14" s="10" t="s">
        <v>152</v>
      </c>
      <c r="L14" s="18">
        <v>59.559126163253701</v>
      </c>
      <c r="M14" s="10" t="s">
        <v>152</v>
      </c>
      <c r="N14" s="18">
        <v>29.994947312680502</v>
      </c>
      <c r="O14" s="10" t="s">
        <v>152</v>
      </c>
      <c r="P14" s="18">
        <v>48.734286915667802</v>
      </c>
      <c r="Q14" s="10" t="s">
        <v>152</v>
      </c>
      <c r="R14" s="18">
        <v>24.774516980180401</v>
      </c>
      <c r="S14" s="10" t="s">
        <v>152</v>
      </c>
    </row>
    <row r="15" spans="1:19" x14ac:dyDescent="0.2">
      <c r="A15" s="12" t="s">
        <v>174</v>
      </c>
      <c r="B15" s="18">
        <v>7.2231485068105297</v>
      </c>
      <c r="C15" s="10" t="s">
        <v>152</v>
      </c>
      <c r="D15" s="18">
        <v>15.574920175220701</v>
      </c>
      <c r="E15" s="10" t="s">
        <v>152</v>
      </c>
      <c r="F15" s="18">
        <v>71.136162331910796</v>
      </c>
      <c r="G15" s="10" t="s">
        <v>152</v>
      </c>
      <c r="H15" s="18">
        <v>16.373798481149102</v>
      </c>
      <c r="I15" s="10" t="s">
        <v>152</v>
      </c>
      <c r="J15" s="18">
        <v>16.443053918979299</v>
      </c>
      <c r="K15" s="10" t="s">
        <v>152</v>
      </c>
      <c r="L15" s="18">
        <v>62.523025242928703</v>
      </c>
      <c r="M15" s="10" t="s">
        <v>152</v>
      </c>
      <c r="N15" s="18">
        <v>30.1699149915205</v>
      </c>
      <c r="O15" s="10" t="s">
        <v>152</v>
      </c>
      <c r="P15" s="18">
        <v>51.406858116666299</v>
      </c>
      <c r="Q15" s="10" t="s">
        <v>152</v>
      </c>
      <c r="R15" s="18">
        <v>24.5599066858592</v>
      </c>
      <c r="S15" s="10" t="s">
        <v>152</v>
      </c>
    </row>
    <row r="16" spans="1:19" x14ac:dyDescent="0.2">
      <c r="A16" s="12" t="s">
        <v>176</v>
      </c>
      <c r="B16" s="18">
        <v>7.5283919017532002</v>
      </c>
      <c r="C16" s="10" t="s">
        <v>152</v>
      </c>
      <c r="D16" s="18">
        <v>17.326197682939299</v>
      </c>
      <c r="E16" s="10" t="s">
        <v>152</v>
      </c>
      <c r="F16" s="18">
        <v>72.102262482824599</v>
      </c>
      <c r="G16" s="10" t="s">
        <v>168</v>
      </c>
      <c r="H16" s="18">
        <v>16.985399297578098</v>
      </c>
      <c r="I16" s="10" t="s">
        <v>152</v>
      </c>
      <c r="J16" s="18">
        <v>17.060140339744599</v>
      </c>
      <c r="K16" s="10" t="s">
        <v>152</v>
      </c>
      <c r="L16" s="18">
        <v>64.431949287836801</v>
      </c>
      <c r="M16" s="10" t="s">
        <v>152</v>
      </c>
      <c r="N16" s="18">
        <v>33.114575352511999</v>
      </c>
      <c r="O16" s="10" t="s">
        <v>152</v>
      </c>
      <c r="P16" s="18">
        <v>53.919563533172798</v>
      </c>
      <c r="Q16" s="10" t="s">
        <v>152</v>
      </c>
      <c r="R16" s="18">
        <v>26.389584851953298</v>
      </c>
      <c r="S16" s="10" t="s">
        <v>152</v>
      </c>
    </row>
    <row r="17" spans="1:19" x14ac:dyDescent="0.2">
      <c r="A17" s="12" t="s">
        <v>177</v>
      </c>
      <c r="B17" s="18">
        <v>7.7388245382088803</v>
      </c>
      <c r="C17" s="10" t="s">
        <v>152</v>
      </c>
      <c r="D17" s="18">
        <v>16.708146039324699</v>
      </c>
      <c r="E17" s="10" t="s">
        <v>152</v>
      </c>
      <c r="F17" s="18">
        <v>67.624319446669702</v>
      </c>
      <c r="G17" s="10" t="s">
        <v>152</v>
      </c>
      <c r="H17" s="18">
        <v>26.245479174979799</v>
      </c>
      <c r="I17" s="10" t="s">
        <v>152</v>
      </c>
      <c r="J17" s="18">
        <v>17.040950653283801</v>
      </c>
      <c r="K17" s="10" t="s">
        <v>152</v>
      </c>
      <c r="L17" s="18">
        <v>60.529822257571702</v>
      </c>
      <c r="M17" s="10" t="s">
        <v>152</v>
      </c>
      <c r="N17" s="18">
        <v>35.512143798330499</v>
      </c>
      <c r="O17" s="10" t="s">
        <v>152</v>
      </c>
      <c r="P17" s="18">
        <v>53.256604247890102</v>
      </c>
      <c r="Q17" s="10" t="s">
        <v>152</v>
      </c>
      <c r="R17" s="18">
        <v>28.444290921220201</v>
      </c>
      <c r="S17" s="10" t="s">
        <v>152</v>
      </c>
    </row>
    <row r="18" spans="1:19" x14ac:dyDescent="0.2">
      <c r="A18" s="12" t="s">
        <v>178</v>
      </c>
      <c r="B18" s="18">
        <v>7.3091276287482998</v>
      </c>
      <c r="C18" s="10" t="s">
        <v>152</v>
      </c>
      <c r="D18" s="18">
        <v>21.832672643320201</v>
      </c>
      <c r="E18" s="10" t="s">
        <v>152</v>
      </c>
      <c r="F18" s="18">
        <v>62.281927839898103</v>
      </c>
      <c r="G18" s="10" t="s">
        <v>152</v>
      </c>
      <c r="H18" s="18">
        <v>24.326900901338899</v>
      </c>
      <c r="I18" s="10" t="s">
        <v>152</v>
      </c>
      <c r="J18" s="18">
        <v>16.6757318279309</v>
      </c>
      <c r="K18" s="10" t="s">
        <v>152</v>
      </c>
      <c r="L18" s="18">
        <v>60.634035372821003</v>
      </c>
      <c r="M18" s="10" t="s">
        <v>152</v>
      </c>
      <c r="N18" s="18">
        <v>38.693955498646098</v>
      </c>
      <c r="O18" s="10" t="s">
        <v>152</v>
      </c>
      <c r="P18" s="18">
        <v>50.290189662026599</v>
      </c>
      <c r="Q18" s="10" t="s">
        <v>152</v>
      </c>
      <c r="R18" s="18">
        <v>30.166370047532499</v>
      </c>
      <c r="S18" s="10" t="s">
        <v>152</v>
      </c>
    </row>
    <row r="19" spans="1:19" x14ac:dyDescent="0.2">
      <c r="A19" s="12" t="s">
        <v>179</v>
      </c>
      <c r="B19" s="18">
        <v>6.9541770632530904</v>
      </c>
      <c r="C19" s="10" t="s">
        <v>152</v>
      </c>
      <c r="D19" s="18">
        <v>23.7596935754936</v>
      </c>
      <c r="E19" s="10" t="s">
        <v>152</v>
      </c>
      <c r="F19" s="18">
        <v>64.822965892297006</v>
      </c>
      <c r="G19" s="10" t="s">
        <v>152</v>
      </c>
      <c r="H19" s="18">
        <v>24.7177427557607</v>
      </c>
      <c r="I19" s="10" t="s">
        <v>152</v>
      </c>
      <c r="J19" s="18">
        <v>18.0172658700479</v>
      </c>
      <c r="K19" s="10" t="s">
        <v>152</v>
      </c>
      <c r="L19" s="18">
        <v>59.518874982307899</v>
      </c>
      <c r="M19" s="10" t="s">
        <v>152</v>
      </c>
      <c r="N19" s="18">
        <v>44.789614236484198</v>
      </c>
      <c r="O19" s="10" t="s">
        <v>152</v>
      </c>
      <c r="P19" s="18">
        <v>57.881393121126401</v>
      </c>
      <c r="Q19" s="10" t="s">
        <v>152</v>
      </c>
      <c r="R19" s="18">
        <v>33.326095603676201</v>
      </c>
      <c r="S19" s="10" t="s">
        <v>152</v>
      </c>
    </row>
    <row r="20" spans="1:19" x14ac:dyDescent="0.2">
      <c r="A20" s="12" t="s">
        <v>180</v>
      </c>
      <c r="B20" s="18">
        <v>6.2802079011896002</v>
      </c>
      <c r="C20" s="10" t="s">
        <v>152</v>
      </c>
      <c r="D20" s="18">
        <v>27.124968580142198</v>
      </c>
      <c r="E20" s="10" t="s">
        <v>152</v>
      </c>
      <c r="F20" s="18">
        <v>63.440173450594102</v>
      </c>
      <c r="G20" s="10" t="s">
        <v>152</v>
      </c>
      <c r="H20" s="18">
        <v>23.554009766032902</v>
      </c>
      <c r="I20" s="10" t="s">
        <v>152</v>
      </c>
      <c r="J20" s="18">
        <v>16.2872281413187</v>
      </c>
      <c r="K20" s="10" t="s">
        <v>152</v>
      </c>
      <c r="L20" s="18">
        <v>49.456601787870099</v>
      </c>
      <c r="M20" s="10" t="s">
        <v>152</v>
      </c>
      <c r="N20" s="18">
        <v>45.184377537384101</v>
      </c>
      <c r="O20" s="10" t="s">
        <v>152</v>
      </c>
      <c r="P20" s="18">
        <v>56.218356028089097</v>
      </c>
      <c r="Q20" s="10" t="s">
        <v>152</v>
      </c>
      <c r="R20" s="18">
        <v>33.769165012006503</v>
      </c>
      <c r="S20" s="10" t="s">
        <v>152</v>
      </c>
    </row>
    <row r="21" spans="1:19" x14ac:dyDescent="0.2">
      <c r="A21" s="12" t="s">
        <v>181</v>
      </c>
      <c r="B21" s="18">
        <v>6.3067373765567503</v>
      </c>
      <c r="C21" s="10" t="s">
        <v>152</v>
      </c>
      <c r="D21" s="18">
        <v>28.432373546728702</v>
      </c>
      <c r="E21" s="10" t="s">
        <v>152</v>
      </c>
      <c r="F21" s="18">
        <v>62.533327768735298</v>
      </c>
      <c r="G21" s="10" t="s">
        <v>152</v>
      </c>
      <c r="H21" s="18">
        <v>23.695490735470401</v>
      </c>
      <c r="I21" s="10" t="s">
        <v>152</v>
      </c>
      <c r="J21" s="18">
        <v>15.378070111300801</v>
      </c>
      <c r="K21" s="10" t="s">
        <v>152</v>
      </c>
      <c r="L21" s="18">
        <v>51.6206917290218</v>
      </c>
      <c r="M21" s="10" t="s">
        <v>152</v>
      </c>
      <c r="N21" s="18">
        <v>45.621115495051797</v>
      </c>
      <c r="O21" s="10" t="s">
        <v>152</v>
      </c>
      <c r="P21" s="18">
        <v>66.1170829179121</v>
      </c>
      <c r="Q21" s="10" t="s">
        <v>152</v>
      </c>
      <c r="R21" s="18">
        <v>35.384911371202499</v>
      </c>
      <c r="S21" s="10" t="s">
        <v>152</v>
      </c>
    </row>
    <row r="22" spans="1:19" x14ac:dyDescent="0.2">
      <c r="A22" s="12" t="s">
        <v>182</v>
      </c>
      <c r="B22" s="18">
        <v>6.01258158061834</v>
      </c>
      <c r="C22" s="10" t="s">
        <v>152</v>
      </c>
      <c r="D22" s="18">
        <v>37.707474083026199</v>
      </c>
      <c r="E22" s="10" t="s">
        <v>152</v>
      </c>
      <c r="F22" s="18">
        <v>60.946103955169797</v>
      </c>
      <c r="G22" s="10" t="s">
        <v>152</v>
      </c>
      <c r="H22" s="18">
        <v>26.9556364109486</v>
      </c>
      <c r="I22" s="10" t="s">
        <v>152</v>
      </c>
      <c r="J22" s="18">
        <v>15.0823923261412</v>
      </c>
      <c r="K22" s="10" t="s">
        <v>152</v>
      </c>
      <c r="L22" s="18">
        <v>51.782652898492898</v>
      </c>
      <c r="M22" s="10" t="s">
        <v>152</v>
      </c>
      <c r="N22" s="18">
        <v>44.162989462922198</v>
      </c>
      <c r="O22" s="10" t="s">
        <v>152</v>
      </c>
      <c r="P22" s="18">
        <v>56.612117623475797</v>
      </c>
      <c r="Q22" s="10" t="s">
        <v>152</v>
      </c>
      <c r="R22" s="18">
        <v>37.587993924540498</v>
      </c>
      <c r="S22" s="10" t="s">
        <v>152</v>
      </c>
    </row>
    <row r="23" spans="1:19" x14ac:dyDescent="0.2">
      <c r="A23" s="12" t="s">
        <v>184</v>
      </c>
      <c r="B23" s="18">
        <v>7.3969611354013702</v>
      </c>
      <c r="C23" s="10" t="s">
        <v>152</v>
      </c>
      <c r="D23" s="18">
        <v>39.814499653919803</v>
      </c>
      <c r="E23" s="10" t="s">
        <v>152</v>
      </c>
      <c r="F23" s="18">
        <v>121.779974872102</v>
      </c>
      <c r="G23" s="10" t="s">
        <v>152</v>
      </c>
      <c r="H23" s="18">
        <v>27.199917019225101</v>
      </c>
      <c r="I23" s="10" t="s">
        <v>152</v>
      </c>
      <c r="J23" s="18">
        <v>13.8180347328035</v>
      </c>
      <c r="K23" s="10" t="s">
        <v>152</v>
      </c>
      <c r="L23" s="18">
        <v>49.634718295294199</v>
      </c>
      <c r="M23" s="10" t="s">
        <v>152</v>
      </c>
      <c r="N23" s="18">
        <v>45.923028937137303</v>
      </c>
      <c r="O23" s="10" t="s">
        <v>152</v>
      </c>
      <c r="P23" s="18">
        <v>33.061629869082303</v>
      </c>
      <c r="Q23" s="10" t="s">
        <v>152</v>
      </c>
      <c r="R23" s="18">
        <v>36.764347893278398</v>
      </c>
      <c r="S23" s="10" t="s">
        <v>152</v>
      </c>
    </row>
    <row r="24" spans="1:19" x14ac:dyDescent="0.2">
      <c r="A24" s="12" t="s">
        <v>185</v>
      </c>
      <c r="B24" s="18">
        <v>8.6651900026705597</v>
      </c>
      <c r="C24" s="10" t="s">
        <v>152</v>
      </c>
      <c r="D24" s="18">
        <v>42.3554975767359</v>
      </c>
      <c r="E24" s="10" t="s">
        <v>152</v>
      </c>
      <c r="F24" s="18">
        <v>114.466425843403</v>
      </c>
      <c r="G24" s="10" t="s">
        <v>152</v>
      </c>
      <c r="H24" s="18">
        <v>27.8100884936593</v>
      </c>
      <c r="I24" s="10" t="s">
        <v>152</v>
      </c>
      <c r="J24" s="18">
        <v>12.7557715270716</v>
      </c>
      <c r="K24" s="10" t="s">
        <v>152</v>
      </c>
      <c r="L24" s="18">
        <v>45.771741943675302</v>
      </c>
      <c r="M24" s="10" t="s">
        <v>210</v>
      </c>
      <c r="N24" s="18">
        <v>42.619591793865403</v>
      </c>
      <c r="O24" s="10" t="s">
        <v>152</v>
      </c>
      <c r="P24" s="18">
        <v>31.272239114964101</v>
      </c>
      <c r="Q24" s="10" t="s">
        <v>175</v>
      </c>
      <c r="R24" s="18">
        <v>36.468191008532401</v>
      </c>
      <c r="S24" s="10" t="s">
        <v>152</v>
      </c>
    </row>
    <row r="25" spans="1:19" x14ac:dyDescent="0.2">
      <c r="A25" s="12" t="s">
        <v>187</v>
      </c>
      <c r="B25" s="18">
        <v>8.1481888840005894</v>
      </c>
      <c r="C25" s="10" t="s">
        <v>152</v>
      </c>
      <c r="D25" s="18">
        <v>41.284684604776601</v>
      </c>
      <c r="E25" s="10" t="s">
        <v>152</v>
      </c>
      <c r="F25" s="18">
        <v>108.353001817639</v>
      </c>
      <c r="G25" s="10" t="s">
        <v>186</v>
      </c>
      <c r="H25" s="18">
        <v>25.909701085419499</v>
      </c>
      <c r="I25" s="10" t="s">
        <v>152</v>
      </c>
      <c r="J25" s="18">
        <v>12.19994067497</v>
      </c>
      <c r="K25" s="10" t="s">
        <v>152</v>
      </c>
      <c r="L25" s="18">
        <v>42.969599603073803</v>
      </c>
      <c r="M25" s="10" t="s">
        <v>152</v>
      </c>
      <c r="N25" s="18">
        <v>43.566996936788499</v>
      </c>
      <c r="O25" s="10" t="s">
        <v>152</v>
      </c>
      <c r="P25" s="18">
        <v>30.442936410302199</v>
      </c>
      <c r="Q25" s="10" t="s">
        <v>152</v>
      </c>
      <c r="R25" s="18">
        <v>35.741064294254699</v>
      </c>
      <c r="S25" s="10" t="s">
        <v>152</v>
      </c>
    </row>
    <row r="26" spans="1:19" x14ac:dyDescent="0.2">
      <c r="A26" s="12" t="s">
        <v>188</v>
      </c>
      <c r="B26" s="18">
        <v>8.5328855503651599</v>
      </c>
      <c r="C26" s="10" t="s">
        <v>152</v>
      </c>
      <c r="D26" s="18">
        <v>39.0197425006847</v>
      </c>
      <c r="E26" s="10" t="s">
        <v>152</v>
      </c>
      <c r="F26" s="18">
        <v>104.964669872247</v>
      </c>
      <c r="G26" s="10" t="s">
        <v>186</v>
      </c>
      <c r="H26" s="18">
        <v>28.426603388212801</v>
      </c>
      <c r="I26" s="10" t="s">
        <v>152</v>
      </c>
      <c r="J26" s="18">
        <v>10.9400286212467</v>
      </c>
      <c r="K26" s="10" t="s">
        <v>152</v>
      </c>
      <c r="L26" s="18">
        <v>41.217842852899601</v>
      </c>
      <c r="M26" s="10" t="s">
        <v>152</v>
      </c>
      <c r="N26" s="18">
        <v>44.9863028889513</v>
      </c>
      <c r="O26" s="10" t="s">
        <v>152</v>
      </c>
      <c r="P26" s="18">
        <v>29.222128376508198</v>
      </c>
      <c r="Q26" s="10" t="s">
        <v>152</v>
      </c>
      <c r="R26" s="18">
        <v>35.596665225343997</v>
      </c>
      <c r="S26" s="10" t="s">
        <v>152</v>
      </c>
    </row>
    <row r="27" spans="1:19" x14ac:dyDescent="0.2">
      <c r="A27" s="12" t="s">
        <v>189</v>
      </c>
      <c r="B27" s="18">
        <v>5.8480977687951201</v>
      </c>
      <c r="C27" s="10" t="s">
        <v>152</v>
      </c>
      <c r="D27" s="18">
        <v>26.754730895810699</v>
      </c>
      <c r="E27" s="10" t="s">
        <v>152</v>
      </c>
      <c r="F27" s="18">
        <v>41.942861782896401</v>
      </c>
      <c r="G27" s="10" t="s">
        <v>194</v>
      </c>
      <c r="H27" s="18">
        <v>21.329264491945398</v>
      </c>
      <c r="I27" s="10" t="s">
        <v>152</v>
      </c>
      <c r="J27" s="18">
        <v>8.2707436818440101</v>
      </c>
      <c r="K27" s="10" t="s">
        <v>152</v>
      </c>
      <c r="L27" s="18">
        <v>32.5174354667217</v>
      </c>
      <c r="M27" s="10" t="s">
        <v>152</v>
      </c>
      <c r="N27" s="18">
        <v>28.935161574676101</v>
      </c>
      <c r="O27" s="10" t="s">
        <v>152</v>
      </c>
      <c r="P27" s="18">
        <v>19.184941688967101</v>
      </c>
      <c r="Q27" s="10" t="s">
        <v>152</v>
      </c>
      <c r="R27" s="18">
        <v>24.044842604977401</v>
      </c>
      <c r="S27" s="10" t="s">
        <v>152</v>
      </c>
    </row>
    <row r="28" spans="1:19" x14ac:dyDescent="0.2">
      <c r="A28" s="12" t="s">
        <v>190</v>
      </c>
      <c r="B28" s="18">
        <v>8.6583662175613902</v>
      </c>
      <c r="C28" s="10" t="s">
        <v>152</v>
      </c>
      <c r="D28" s="18">
        <v>21.0351682879805</v>
      </c>
      <c r="E28" s="10" t="s">
        <v>152</v>
      </c>
      <c r="F28" s="18">
        <v>56.787889558460002</v>
      </c>
      <c r="G28" s="10" t="s">
        <v>152</v>
      </c>
      <c r="H28" s="18">
        <v>28.845688406660202</v>
      </c>
      <c r="I28" s="10" t="s">
        <v>152</v>
      </c>
      <c r="J28" s="18">
        <v>11.0334023622851</v>
      </c>
      <c r="K28" s="10" t="s">
        <v>152</v>
      </c>
      <c r="L28" s="18">
        <v>41.2842599152237</v>
      </c>
      <c r="M28" s="10" t="s">
        <v>152</v>
      </c>
      <c r="N28" s="18">
        <v>13.983238619106899</v>
      </c>
      <c r="O28" s="10" t="s">
        <v>152</v>
      </c>
      <c r="P28" s="18">
        <v>25.9382961462371</v>
      </c>
      <c r="Q28" s="10" t="s">
        <v>152</v>
      </c>
      <c r="R28" s="18">
        <v>21.147640305325002</v>
      </c>
      <c r="S28" s="10" t="s">
        <v>152</v>
      </c>
    </row>
    <row r="29" spans="1:19" x14ac:dyDescent="0.2">
      <c r="A29" s="12" t="s">
        <v>191</v>
      </c>
      <c r="B29" s="18">
        <v>8.7171121428870197</v>
      </c>
      <c r="C29" s="10" t="s">
        <v>152</v>
      </c>
      <c r="D29" s="18">
        <v>20.3900272780335</v>
      </c>
      <c r="E29" s="10" t="s">
        <v>224</v>
      </c>
      <c r="F29" s="18">
        <v>54.525569147128799</v>
      </c>
      <c r="G29" s="10" t="s">
        <v>152</v>
      </c>
      <c r="H29" s="18">
        <v>27.865563878166402</v>
      </c>
      <c r="I29" s="10" t="s">
        <v>152</v>
      </c>
      <c r="J29" s="18">
        <v>11.9867839432663</v>
      </c>
      <c r="K29" s="10" t="s">
        <v>152</v>
      </c>
      <c r="L29" s="18">
        <v>40.267974896584199</v>
      </c>
      <c r="M29" s="10" t="s">
        <v>152</v>
      </c>
      <c r="N29" s="18">
        <v>22.154234074637799</v>
      </c>
      <c r="O29" s="10" t="s">
        <v>152</v>
      </c>
      <c r="P29" s="18">
        <v>22.991479957711601</v>
      </c>
      <c r="Q29" s="10" t="s">
        <v>152</v>
      </c>
      <c r="R29" s="18">
        <v>22.581328532691298</v>
      </c>
      <c r="S29" s="10" t="s">
        <v>152</v>
      </c>
    </row>
    <row r="30" spans="1:19" x14ac:dyDescent="0.2">
      <c r="A30" s="12" t="s">
        <v>192</v>
      </c>
      <c r="B30" s="18">
        <v>11.2970216077305</v>
      </c>
      <c r="C30" s="10" t="s">
        <v>152</v>
      </c>
      <c r="D30" s="18">
        <v>27.476933963407799</v>
      </c>
      <c r="E30" s="10" t="s">
        <v>225</v>
      </c>
      <c r="F30" s="18">
        <v>61.5898869260335</v>
      </c>
      <c r="G30" s="10" t="s">
        <v>152</v>
      </c>
      <c r="H30" s="18">
        <v>30.1501251164084</v>
      </c>
      <c r="I30" s="10" t="s">
        <v>152</v>
      </c>
      <c r="J30" s="18">
        <v>15.773015886880099</v>
      </c>
      <c r="K30" s="10" t="s">
        <v>152</v>
      </c>
      <c r="L30" s="18">
        <v>42.985761742860397</v>
      </c>
      <c r="M30" s="10" t="s">
        <v>152</v>
      </c>
      <c r="N30" s="18">
        <v>31.830484390604799</v>
      </c>
      <c r="O30" s="10" t="s">
        <v>152</v>
      </c>
      <c r="P30" s="18">
        <v>25.504340389458498</v>
      </c>
      <c r="Q30" s="10" t="s">
        <v>152</v>
      </c>
      <c r="R30" s="18">
        <v>28.458750376380401</v>
      </c>
      <c r="S30" s="10" t="s">
        <v>152</v>
      </c>
    </row>
    <row r="31" spans="1:19" x14ac:dyDescent="0.2">
      <c r="A31" s="12" t="s">
        <v>193</v>
      </c>
      <c r="B31" s="18">
        <v>11.532263323117601</v>
      </c>
      <c r="C31" s="10" t="s">
        <v>152</v>
      </c>
      <c r="D31" s="18">
        <v>26.1472449496822</v>
      </c>
      <c r="E31" s="10" t="s">
        <v>226</v>
      </c>
      <c r="F31" s="18">
        <v>62.296643700636999</v>
      </c>
      <c r="G31" s="10" t="s">
        <v>152</v>
      </c>
      <c r="H31" s="18">
        <v>26.281838778070401</v>
      </c>
      <c r="I31" s="10" t="s">
        <v>152</v>
      </c>
      <c r="J31" s="18">
        <v>16.365714289544702</v>
      </c>
      <c r="K31" s="10" t="s">
        <v>152</v>
      </c>
      <c r="L31" s="18">
        <v>18.0588700805719</v>
      </c>
      <c r="M31" s="10" t="s">
        <v>227</v>
      </c>
      <c r="N31" s="18">
        <v>33.329743129821097</v>
      </c>
      <c r="O31" s="10" t="s">
        <v>152</v>
      </c>
      <c r="P31" s="18">
        <v>25.978195356518999</v>
      </c>
      <c r="Q31" s="10" t="s">
        <v>152</v>
      </c>
      <c r="R31" s="18">
        <v>27.202664293267201</v>
      </c>
      <c r="S31" s="10" t="s">
        <v>152</v>
      </c>
    </row>
    <row r="32" spans="1:19" x14ac:dyDescent="0.2">
      <c r="A32" s="15" t="s">
        <v>195</v>
      </c>
      <c r="B32" s="19">
        <v>11.7807831864662</v>
      </c>
      <c r="C32" s="14" t="s">
        <v>152</v>
      </c>
      <c r="D32" s="19">
        <v>22.278054589907899</v>
      </c>
      <c r="E32" s="14" t="s">
        <v>152</v>
      </c>
      <c r="F32" s="19">
        <v>65.208023681037901</v>
      </c>
      <c r="G32" s="14" t="s">
        <v>152</v>
      </c>
      <c r="H32" s="19">
        <v>24.879014610602798</v>
      </c>
      <c r="I32" s="14" t="s">
        <v>152</v>
      </c>
      <c r="J32" s="19">
        <v>16.507376620202201</v>
      </c>
      <c r="K32" s="14" t="s">
        <v>228</v>
      </c>
      <c r="L32" s="19">
        <v>19.242147249819599</v>
      </c>
      <c r="M32" s="14" t="s">
        <v>152</v>
      </c>
      <c r="N32" s="19">
        <v>31.800680302476501</v>
      </c>
      <c r="O32" s="14" t="s">
        <v>152</v>
      </c>
      <c r="P32" s="19">
        <v>26.737313124338002</v>
      </c>
      <c r="Q32" s="14" t="s">
        <v>152</v>
      </c>
      <c r="R32" s="19">
        <v>25.475898231799</v>
      </c>
      <c r="S32" s="14" t="s">
        <v>152</v>
      </c>
    </row>
    <row r="34" spans="1:2" x14ac:dyDescent="0.2">
      <c r="A34" s="16" t="s">
        <v>196</v>
      </c>
      <c r="B34" s="16" t="s">
        <v>229</v>
      </c>
    </row>
    <row r="36" spans="1:2" x14ac:dyDescent="0.2">
      <c r="B36" s="16" t="s">
        <v>230</v>
      </c>
    </row>
    <row r="37" spans="1:2" x14ac:dyDescent="0.2">
      <c r="B37" s="16" t="s">
        <v>231</v>
      </c>
    </row>
    <row r="38" spans="1:2" x14ac:dyDescent="0.2">
      <c r="B38" s="16" t="s">
        <v>232</v>
      </c>
    </row>
    <row r="39" spans="1:2" x14ac:dyDescent="0.2">
      <c r="B39" s="16" t="s">
        <v>233</v>
      </c>
    </row>
    <row r="40" spans="1:2" x14ac:dyDescent="0.2">
      <c r="B40" s="16" t="s">
        <v>234</v>
      </c>
    </row>
    <row r="41" spans="1:2" x14ac:dyDescent="0.2">
      <c r="B41" s="16" t="s">
        <v>235</v>
      </c>
    </row>
    <row r="42" spans="1:2" x14ac:dyDescent="0.2">
      <c r="B42" s="16" t="s">
        <v>236</v>
      </c>
    </row>
    <row r="43" spans="1:2" x14ac:dyDescent="0.2">
      <c r="B43" s="16" t="s">
        <v>237</v>
      </c>
    </row>
    <row r="44" spans="1:2" x14ac:dyDescent="0.2">
      <c r="B44" s="16" t="s">
        <v>238</v>
      </c>
    </row>
    <row r="45" spans="1:2" x14ac:dyDescent="0.2">
      <c r="B45" s="16" t="s">
        <v>239</v>
      </c>
    </row>
    <row r="46" spans="1:2" x14ac:dyDescent="0.2">
      <c r="B46" s="16" t="s">
        <v>240</v>
      </c>
    </row>
    <row r="50" spans="1:1" x14ac:dyDescent="0.2">
      <c r="A50" s="17" t="str">
        <f>HYPERLINK("#'CASINO 12'!A2", "&lt;&lt;&lt; Previous table")</f>
        <v>&lt;&lt;&lt; Previous table</v>
      </c>
    </row>
    <row r="51" spans="1:1" x14ac:dyDescent="0.2">
      <c r="A51" s="17" t="str">
        <f>HYPERLINK("#'CASINO 14'!A2",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51"/>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HYPERLINK("#'INDEX'!B19", "Link to index")</f>
        <v>Link to index</v>
      </c>
    </row>
    <row r="2" spans="1:19" ht="15.75" customHeight="1" x14ac:dyDescent="0.2">
      <c r="A2" s="27" t="s">
        <v>243</v>
      </c>
      <c r="B2" s="28"/>
      <c r="C2" s="28"/>
      <c r="D2" s="28"/>
      <c r="E2" s="28"/>
      <c r="F2" s="28"/>
      <c r="G2" s="28"/>
      <c r="H2" s="28"/>
      <c r="I2" s="28"/>
      <c r="J2" s="28"/>
      <c r="K2" s="28"/>
      <c r="L2" s="28"/>
      <c r="M2" s="28"/>
      <c r="N2" s="28"/>
      <c r="O2" s="28"/>
      <c r="P2" s="28"/>
      <c r="Q2" s="28"/>
      <c r="R2" s="28"/>
      <c r="S2" s="28"/>
    </row>
    <row r="3" spans="1:19" ht="15.75" customHeight="1" x14ac:dyDescent="0.2">
      <c r="A3" s="27" t="s">
        <v>30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30.8513595641096</v>
      </c>
      <c r="C7" s="10" t="s">
        <v>152</v>
      </c>
      <c r="D7" s="18">
        <v>48.134865262197003</v>
      </c>
      <c r="E7" s="10" t="s">
        <v>152</v>
      </c>
      <c r="F7" s="18">
        <v>64.791389820892505</v>
      </c>
      <c r="G7" s="10" t="s">
        <v>152</v>
      </c>
      <c r="H7" s="18">
        <v>71.114323495275301</v>
      </c>
      <c r="I7" s="10" t="s">
        <v>152</v>
      </c>
      <c r="J7" s="18">
        <v>35.254956934123499</v>
      </c>
      <c r="K7" s="10" t="s">
        <v>152</v>
      </c>
      <c r="L7" s="18">
        <v>133.31771911057899</v>
      </c>
      <c r="M7" s="10" t="s">
        <v>152</v>
      </c>
      <c r="N7" s="18">
        <v>88.501067286087604</v>
      </c>
      <c r="O7" s="10" t="s">
        <v>152</v>
      </c>
      <c r="P7" s="18">
        <v>63.238420737794897</v>
      </c>
      <c r="Q7" s="10" t="s">
        <v>152</v>
      </c>
      <c r="R7" s="18">
        <v>64.798873015744505</v>
      </c>
      <c r="S7" s="10" t="s">
        <v>152</v>
      </c>
    </row>
    <row r="8" spans="1:19" x14ac:dyDescent="0.2">
      <c r="A8" s="12" t="s">
        <v>164</v>
      </c>
      <c r="B8" s="18">
        <v>29.286064320847199</v>
      </c>
      <c r="C8" s="10" t="s">
        <v>152</v>
      </c>
      <c r="D8" s="18">
        <v>27.508939180592201</v>
      </c>
      <c r="E8" s="10" t="s">
        <v>152</v>
      </c>
      <c r="F8" s="18">
        <v>11.208457465161301</v>
      </c>
      <c r="G8" s="10" t="s">
        <v>152</v>
      </c>
      <c r="H8" s="18">
        <v>34.778520747201597</v>
      </c>
      <c r="I8" s="10" t="s">
        <v>152</v>
      </c>
      <c r="J8" s="18">
        <v>23.220516491322499</v>
      </c>
      <c r="K8" s="10" t="s">
        <v>152</v>
      </c>
      <c r="L8" s="18">
        <v>86.2033080277496</v>
      </c>
      <c r="M8" s="10" t="s">
        <v>152</v>
      </c>
      <c r="N8" s="18">
        <v>56.182605401796799</v>
      </c>
      <c r="O8" s="10" t="s">
        <v>152</v>
      </c>
      <c r="P8" s="18">
        <v>57.127340347759699</v>
      </c>
      <c r="Q8" s="10" t="s">
        <v>152</v>
      </c>
      <c r="R8" s="18">
        <v>39.844549761777103</v>
      </c>
      <c r="S8" s="10" t="s">
        <v>152</v>
      </c>
    </row>
    <row r="9" spans="1:19" x14ac:dyDescent="0.2">
      <c r="A9" s="12" t="s">
        <v>165</v>
      </c>
      <c r="B9" s="18">
        <v>13.6031312591108</v>
      </c>
      <c r="C9" s="10" t="s">
        <v>152</v>
      </c>
      <c r="D9" s="18">
        <v>25.7876089307379</v>
      </c>
      <c r="E9" s="10" t="s">
        <v>152</v>
      </c>
      <c r="F9" s="18">
        <v>10.8499206071135</v>
      </c>
      <c r="G9" s="10" t="s">
        <v>152</v>
      </c>
      <c r="H9" s="18">
        <v>32.6273597042467</v>
      </c>
      <c r="I9" s="10" t="s">
        <v>152</v>
      </c>
      <c r="J9" s="18">
        <v>25.5760970318657</v>
      </c>
      <c r="K9" s="10" t="s">
        <v>152</v>
      </c>
      <c r="L9" s="18">
        <v>97.689807171480396</v>
      </c>
      <c r="M9" s="10" t="s">
        <v>152</v>
      </c>
      <c r="N9" s="18">
        <v>50.691613184981101</v>
      </c>
      <c r="O9" s="10" t="s">
        <v>152</v>
      </c>
      <c r="P9" s="18">
        <v>56.636029408759498</v>
      </c>
      <c r="Q9" s="10" t="s">
        <v>152</v>
      </c>
      <c r="R9" s="18">
        <v>37.649729420650701</v>
      </c>
      <c r="S9" s="10" t="s">
        <v>152</v>
      </c>
    </row>
    <row r="10" spans="1:19" x14ac:dyDescent="0.2">
      <c r="A10" s="12" t="s">
        <v>166</v>
      </c>
      <c r="B10" s="18">
        <v>14.9614219339757</v>
      </c>
      <c r="C10" s="10" t="s">
        <v>152</v>
      </c>
      <c r="D10" s="18">
        <v>24.926820903988599</v>
      </c>
      <c r="E10" s="10" t="s">
        <v>152</v>
      </c>
      <c r="F10" s="18">
        <v>8.1956030302088596</v>
      </c>
      <c r="G10" s="10" t="s">
        <v>152</v>
      </c>
      <c r="H10" s="18">
        <v>31.003798247427401</v>
      </c>
      <c r="I10" s="10" t="s">
        <v>152</v>
      </c>
      <c r="J10" s="18">
        <v>26.7924518500079</v>
      </c>
      <c r="K10" s="10" t="s">
        <v>152</v>
      </c>
      <c r="L10" s="18">
        <v>101.50104281141201</v>
      </c>
      <c r="M10" s="10" t="s">
        <v>152</v>
      </c>
      <c r="N10" s="18">
        <v>48.151607930491899</v>
      </c>
      <c r="O10" s="10" t="s">
        <v>152</v>
      </c>
      <c r="P10" s="18">
        <v>46.893957006961301</v>
      </c>
      <c r="Q10" s="10" t="s">
        <v>152</v>
      </c>
      <c r="R10" s="18">
        <v>35.665459887247799</v>
      </c>
      <c r="S10" s="10" t="s">
        <v>152</v>
      </c>
    </row>
    <row r="11" spans="1:19" x14ac:dyDescent="0.2">
      <c r="A11" s="12" t="s">
        <v>170</v>
      </c>
      <c r="B11" s="18">
        <v>14.667249049919301</v>
      </c>
      <c r="C11" s="10" t="s">
        <v>152</v>
      </c>
      <c r="D11" s="18">
        <v>24.426589689406701</v>
      </c>
      <c r="E11" s="10" t="s">
        <v>152</v>
      </c>
      <c r="F11" s="18">
        <v>26.2918766627166</v>
      </c>
      <c r="G11" s="10" t="s">
        <v>152</v>
      </c>
      <c r="H11" s="18">
        <v>30.8047966374676</v>
      </c>
      <c r="I11" s="10" t="s">
        <v>152</v>
      </c>
      <c r="J11" s="18">
        <v>25.412305816065</v>
      </c>
      <c r="K11" s="10" t="s">
        <v>152</v>
      </c>
      <c r="L11" s="18">
        <v>105.727546720319</v>
      </c>
      <c r="M11" s="10" t="s">
        <v>152</v>
      </c>
      <c r="N11" s="18">
        <v>46.274102585970901</v>
      </c>
      <c r="O11" s="10" t="s">
        <v>152</v>
      </c>
      <c r="P11" s="18">
        <v>53.918206885577398</v>
      </c>
      <c r="Q11" s="10" t="s">
        <v>152</v>
      </c>
      <c r="R11" s="18">
        <v>35.8643319319672</v>
      </c>
      <c r="S11" s="10" t="s">
        <v>152</v>
      </c>
    </row>
    <row r="12" spans="1:19" x14ac:dyDescent="0.2">
      <c r="A12" s="12" t="s">
        <v>171</v>
      </c>
      <c r="B12" s="18">
        <v>14.2397605276629</v>
      </c>
      <c r="C12" s="10" t="s">
        <v>152</v>
      </c>
      <c r="D12" s="18">
        <v>25.706867362531401</v>
      </c>
      <c r="E12" s="10" t="s">
        <v>152</v>
      </c>
      <c r="F12" s="18">
        <v>62.220632824726103</v>
      </c>
      <c r="G12" s="10" t="s">
        <v>152</v>
      </c>
      <c r="H12" s="18">
        <v>31.244656218480699</v>
      </c>
      <c r="I12" s="10" t="s">
        <v>152</v>
      </c>
      <c r="J12" s="18">
        <v>26.011291098527501</v>
      </c>
      <c r="K12" s="10" t="s">
        <v>152</v>
      </c>
      <c r="L12" s="18">
        <v>109.770907686043</v>
      </c>
      <c r="M12" s="10" t="s">
        <v>152</v>
      </c>
      <c r="N12" s="18">
        <v>48.334683655481797</v>
      </c>
      <c r="O12" s="10" t="s">
        <v>152</v>
      </c>
      <c r="P12" s="18">
        <v>58.778181247052999</v>
      </c>
      <c r="Q12" s="10" t="s">
        <v>152</v>
      </c>
      <c r="R12" s="18">
        <v>37.867295070083301</v>
      </c>
      <c r="S12" s="10" t="s">
        <v>152</v>
      </c>
    </row>
    <row r="13" spans="1:19" x14ac:dyDescent="0.2">
      <c r="A13" s="12" t="s">
        <v>172</v>
      </c>
      <c r="B13" s="18">
        <v>12.4397947083063</v>
      </c>
      <c r="C13" s="10" t="s">
        <v>152</v>
      </c>
      <c r="D13" s="18">
        <v>26.161702030896301</v>
      </c>
      <c r="E13" s="10" t="s">
        <v>152</v>
      </c>
      <c r="F13" s="18">
        <v>102.77986790683801</v>
      </c>
      <c r="G13" s="10" t="s">
        <v>152</v>
      </c>
      <c r="H13" s="18">
        <v>29.610455117510401</v>
      </c>
      <c r="I13" s="10" t="s">
        <v>152</v>
      </c>
      <c r="J13" s="18">
        <v>29.063561018296799</v>
      </c>
      <c r="K13" s="10" t="s">
        <v>152</v>
      </c>
      <c r="L13" s="18">
        <v>98.324479730584201</v>
      </c>
      <c r="M13" s="10" t="s">
        <v>152</v>
      </c>
      <c r="N13" s="18">
        <v>48.9218498697808</v>
      </c>
      <c r="O13" s="10" t="s">
        <v>152</v>
      </c>
      <c r="P13" s="18">
        <v>63.913349370191199</v>
      </c>
      <c r="Q13" s="10" t="s">
        <v>152</v>
      </c>
      <c r="R13" s="18">
        <v>38.699439921028699</v>
      </c>
      <c r="S13" s="10" t="s">
        <v>152</v>
      </c>
    </row>
    <row r="14" spans="1:19" x14ac:dyDescent="0.2">
      <c r="A14" s="12" t="s">
        <v>173</v>
      </c>
      <c r="B14" s="18">
        <v>12.236023732582201</v>
      </c>
      <c r="C14" s="10" t="s">
        <v>152</v>
      </c>
      <c r="D14" s="18">
        <v>27.573402576671999</v>
      </c>
      <c r="E14" s="10" t="s">
        <v>152</v>
      </c>
      <c r="F14" s="18">
        <v>108.640235313063</v>
      </c>
      <c r="G14" s="10" t="s">
        <v>152</v>
      </c>
      <c r="H14" s="18">
        <v>26.609032664782401</v>
      </c>
      <c r="I14" s="10" t="s">
        <v>152</v>
      </c>
      <c r="J14" s="18">
        <v>29.6424424566558</v>
      </c>
      <c r="K14" s="10" t="s">
        <v>152</v>
      </c>
      <c r="L14" s="18">
        <v>96.203298313448002</v>
      </c>
      <c r="M14" s="10" t="s">
        <v>152</v>
      </c>
      <c r="N14" s="18">
        <v>48.449550053981497</v>
      </c>
      <c r="O14" s="10" t="s">
        <v>152</v>
      </c>
      <c r="P14" s="18">
        <v>78.718400424312506</v>
      </c>
      <c r="Q14" s="10" t="s">
        <v>152</v>
      </c>
      <c r="R14" s="18">
        <v>40.017213165332898</v>
      </c>
      <c r="S14" s="10" t="s">
        <v>152</v>
      </c>
    </row>
    <row r="15" spans="1:19" x14ac:dyDescent="0.2">
      <c r="A15" s="12" t="s">
        <v>174</v>
      </c>
      <c r="B15" s="18">
        <v>11.274593983387</v>
      </c>
      <c r="C15" s="10" t="s">
        <v>152</v>
      </c>
      <c r="D15" s="18">
        <v>24.3108529658092</v>
      </c>
      <c r="E15" s="10" t="s">
        <v>152</v>
      </c>
      <c r="F15" s="18">
        <v>111.03625338346301</v>
      </c>
      <c r="G15" s="10" t="s">
        <v>152</v>
      </c>
      <c r="H15" s="18">
        <v>25.557820065127</v>
      </c>
      <c r="I15" s="10" t="s">
        <v>152</v>
      </c>
      <c r="J15" s="18">
        <v>25.665920700458098</v>
      </c>
      <c r="K15" s="10" t="s">
        <v>152</v>
      </c>
      <c r="L15" s="18">
        <v>97.592029786238101</v>
      </c>
      <c r="M15" s="10" t="s">
        <v>152</v>
      </c>
      <c r="N15" s="18">
        <v>47.092142951508002</v>
      </c>
      <c r="O15" s="10" t="s">
        <v>152</v>
      </c>
      <c r="P15" s="18">
        <v>80.240833021847706</v>
      </c>
      <c r="Q15" s="10" t="s">
        <v>152</v>
      </c>
      <c r="R15" s="18">
        <v>38.335495371838</v>
      </c>
      <c r="S15" s="10" t="s">
        <v>152</v>
      </c>
    </row>
    <row r="16" spans="1:19" x14ac:dyDescent="0.2">
      <c r="A16" s="12" t="s">
        <v>176</v>
      </c>
      <c r="B16" s="18">
        <v>11.4038160378035</v>
      </c>
      <c r="C16" s="10" t="s">
        <v>152</v>
      </c>
      <c r="D16" s="18">
        <v>26.245282337765001</v>
      </c>
      <c r="E16" s="10" t="s">
        <v>152</v>
      </c>
      <c r="F16" s="18">
        <v>109.21866820882001</v>
      </c>
      <c r="G16" s="10" t="s">
        <v>168</v>
      </c>
      <c r="H16" s="18">
        <v>25.7290496358338</v>
      </c>
      <c r="I16" s="10" t="s">
        <v>152</v>
      </c>
      <c r="J16" s="18">
        <v>25.8422654602041</v>
      </c>
      <c r="K16" s="10" t="s">
        <v>152</v>
      </c>
      <c r="L16" s="18">
        <v>97.599873415790199</v>
      </c>
      <c r="M16" s="10" t="s">
        <v>152</v>
      </c>
      <c r="N16" s="18">
        <v>50.161114142063298</v>
      </c>
      <c r="O16" s="10" t="s">
        <v>152</v>
      </c>
      <c r="P16" s="18">
        <v>81.675979597683295</v>
      </c>
      <c r="Q16" s="10" t="s">
        <v>152</v>
      </c>
      <c r="R16" s="18">
        <v>39.9742700556804</v>
      </c>
      <c r="S16" s="10" t="s">
        <v>152</v>
      </c>
    </row>
    <row r="17" spans="1:19" x14ac:dyDescent="0.2">
      <c r="A17" s="12" t="s">
        <v>177</v>
      </c>
      <c r="B17" s="18">
        <v>11.455342097591901</v>
      </c>
      <c r="C17" s="10" t="s">
        <v>152</v>
      </c>
      <c r="D17" s="18">
        <v>24.732118909274</v>
      </c>
      <c r="E17" s="10" t="s">
        <v>152</v>
      </c>
      <c r="F17" s="18">
        <v>100.100436384584</v>
      </c>
      <c r="G17" s="10" t="s">
        <v>152</v>
      </c>
      <c r="H17" s="18">
        <v>38.849691058404801</v>
      </c>
      <c r="I17" s="10" t="s">
        <v>152</v>
      </c>
      <c r="J17" s="18">
        <v>25.224750663067599</v>
      </c>
      <c r="K17" s="10" t="s">
        <v>152</v>
      </c>
      <c r="L17" s="18">
        <v>89.598855439019502</v>
      </c>
      <c r="M17" s="10" t="s">
        <v>152</v>
      </c>
      <c r="N17" s="18">
        <v>52.566607993273401</v>
      </c>
      <c r="O17" s="10" t="s">
        <v>152</v>
      </c>
      <c r="P17" s="18">
        <v>78.832724221040905</v>
      </c>
      <c r="Q17" s="10" t="s">
        <v>152</v>
      </c>
      <c r="R17" s="18">
        <v>42.1044671083107</v>
      </c>
      <c r="S17" s="10" t="s">
        <v>152</v>
      </c>
    </row>
    <row r="18" spans="1:19" x14ac:dyDescent="0.2">
      <c r="A18" s="12" t="s">
        <v>178</v>
      </c>
      <c r="B18" s="18">
        <v>10.4846690874828</v>
      </c>
      <c r="C18" s="10" t="s">
        <v>152</v>
      </c>
      <c r="D18" s="18">
        <v>31.318148975837801</v>
      </c>
      <c r="E18" s="10" t="s">
        <v>152</v>
      </c>
      <c r="F18" s="18">
        <v>89.341086474316299</v>
      </c>
      <c r="G18" s="10" t="s">
        <v>152</v>
      </c>
      <c r="H18" s="18">
        <v>34.896025740653997</v>
      </c>
      <c r="I18" s="10" t="s">
        <v>152</v>
      </c>
      <c r="J18" s="18">
        <v>23.920711046251402</v>
      </c>
      <c r="K18" s="10" t="s">
        <v>152</v>
      </c>
      <c r="L18" s="18">
        <v>86.977246617271902</v>
      </c>
      <c r="M18" s="10" t="s">
        <v>152</v>
      </c>
      <c r="N18" s="18">
        <v>55.5050260024761</v>
      </c>
      <c r="O18" s="10" t="s">
        <v>152</v>
      </c>
      <c r="P18" s="18">
        <v>72.139388410624306</v>
      </c>
      <c r="Q18" s="10" t="s">
        <v>152</v>
      </c>
      <c r="R18" s="18">
        <v>43.272524928271999</v>
      </c>
      <c r="S18" s="10" t="s">
        <v>152</v>
      </c>
    </row>
    <row r="19" spans="1:19" x14ac:dyDescent="0.2">
      <c r="A19" s="12" t="s">
        <v>179</v>
      </c>
      <c r="B19" s="18">
        <v>9.7458538987172805</v>
      </c>
      <c r="C19" s="10" t="s">
        <v>152</v>
      </c>
      <c r="D19" s="18">
        <v>33.2977576151522</v>
      </c>
      <c r="E19" s="10" t="s">
        <v>152</v>
      </c>
      <c r="F19" s="18">
        <v>90.8454227037371</v>
      </c>
      <c r="G19" s="10" t="s">
        <v>152</v>
      </c>
      <c r="H19" s="18">
        <v>34.640404955555198</v>
      </c>
      <c r="I19" s="10" t="s">
        <v>152</v>
      </c>
      <c r="J19" s="18">
        <v>25.250096341621202</v>
      </c>
      <c r="K19" s="10" t="s">
        <v>152</v>
      </c>
      <c r="L19" s="18">
        <v>83.412063644270305</v>
      </c>
      <c r="M19" s="10" t="s">
        <v>152</v>
      </c>
      <c r="N19" s="18">
        <v>62.769905419187999</v>
      </c>
      <c r="O19" s="10" t="s">
        <v>152</v>
      </c>
      <c r="P19" s="18">
        <v>81.117232949607398</v>
      </c>
      <c r="Q19" s="10" t="s">
        <v>152</v>
      </c>
      <c r="R19" s="18">
        <v>46.704485061842597</v>
      </c>
      <c r="S19" s="10" t="s">
        <v>152</v>
      </c>
    </row>
    <row r="20" spans="1:19" x14ac:dyDescent="0.2">
      <c r="A20" s="12" t="s">
        <v>180</v>
      </c>
      <c r="B20" s="18">
        <v>8.6153837968431901</v>
      </c>
      <c r="C20" s="10" t="s">
        <v>152</v>
      </c>
      <c r="D20" s="18">
        <v>37.210872390223301</v>
      </c>
      <c r="E20" s="10" t="s">
        <v>152</v>
      </c>
      <c r="F20" s="18">
        <v>87.029195691378405</v>
      </c>
      <c r="G20" s="10" t="s">
        <v>152</v>
      </c>
      <c r="H20" s="18">
        <v>32.312120439600001</v>
      </c>
      <c r="I20" s="10" t="s">
        <v>152</v>
      </c>
      <c r="J20" s="18">
        <v>22.3433242389358</v>
      </c>
      <c r="K20" s="10" t="s">
        <v>152</v>
      </c>
      <c r="L20" s="18">
        <v>67.846098790683797</v>
      </c>
      <c r="M20" s="10" t="s">
        <v>152</v>
      </c>
      <c r="N20" s="18">
        <v>61.985329185087501</v>
      </c>
      <c r="O20" s="10" t="s">
        <v>152</v>
      </c>
      <c r="P20" s="18">
        <v>77.122082776561697</v>
      </c>
      <c r="Q20" s="10" t="s">
        <v>152</v>
      </c>
      <c r="R20" s="18">
        <v>46.325586931963798</v>
      </c>
      <c r="S20" s="10" t="s">
        <v>152</v>
      </c>
    </row>
    <row r="21" spans="1:19" x14ac:dyDescent="0.2">
      <c r="A21" s="12" t="s">
        <v>181</v>
      </c>
      <c r="B21" s="18">
        <v>8.4262856032459208</v>
      </c>
      <c r="C21" s="10" t="s">
        <v>152</v>
      </c>
      <c r="D21" s="18">
        <v>37.987835163942101</v>
      </c>
      <c r="E21" s="10" t="s">
        <v>152</v>
      </c>
      <c r="F21" s="18">
        <v>83.549329556581895</v>
      </c>
      <c r="G21" s="10" t="s">
        <v>152</v>
      </c>
      <c r="H21" s="18">
        <v>31.658995852329401</v>
      </c>
      <c r="I21" s="10" t="s">
        <v>152</v>
      </c>
      <c r="J21" s="18">
        <v>20.546282974495199</v>
      </c>
      <c r="K21" s="10" t="s">
        <v>152</v>
      </c>
      <c r="L21" s="18">
        <v>68.969209525469495</v>
      </c>
      <c r="M21" s="10" t="s">
        <v>152</v>
      </c>
      <c r="N21" s="18">
        <v>60.9533148040884</v>
      </c>
      <c r="O21" s="10" t="s">
        <v>152</v>
      </c>
      <c r="P21" s="18">
        <v>88.337501731202096</v>
      </c>
      <c r="Q21" s="10" t="s">
        <v>152</v>
      </c>
      <c r="R21" s="18">
        <v>47.2769597744187</v>
      </c>
      <c r="S21" s="10" t="s">
        <v>152</v>
      </c>
    </row>
    <row r="22" spans="1:19" x14ac:dyDescent="0.2">
      <c r="A22" s="12" t="s">
        <v>182</v>
      </c>
      <c r="B22" s="18">
        <v>7.8925262257712498</v>
      </c>
      <c r="C22" s="10" t="s">
        <v>152</v>
      </c>
      <c r="D22" s="18">
        <v>49.497412071249997</v>
      </c>
      <c r="E22" s="10" t="s">
        <v>152</v>
      </c>
      <c r="F22" s="18">
        <v>80.002028641961402</v>
      </c>
      <c r="G22" s="10" t="s">
        <v>152</v>
      </c>
      <c r="H22" s="18">
        <v>35.383813833239799</v>
      </c>
      <c r="I22" s="10" t="s">
        <v>152</v>
      </c>
      <c r="J22" s="18">
        <v>19.798180762347101</v>
      </c>
      <c r="K22" s="10" t="s">
        <v>152</v>
      </c>
      <c r="L22" s="18">
        <v>67.9734554220109</v>
      </c>
      <c r="M22" s="10" t="s">
        <v>152</v>
      </c>
      <c r="N22" s="18">
        <v>57.9713635268009</v>
      </c>
      <c r="O22" s="10" t="s">
        <v>152</v>
      </c>
      <c r="P22" s="18">
        <v>74.312941462621893</v>
      </c>
      <c r="Q22" s="10" t="s">
        <v>152</v>
      </c>
      <c r="R22" s="18">
        <v>49.340574235178501</v>
      </c>
      <c r="S22" s="10" t="s">
        <v>152</v>
      </c>
    </row>
    <row r="23" spans="1:19" x14ac:dyDescent="0.2">
      <c r="A23" s="12" t="s">
        <v>184</v>
      </c>
      <c r="B23" s="18">
        <v>9.5806384918629508</v>
      </c>
      <c r="C23" s="10" t="s">
        <v>152</v>
      </c>
      <c r="D23" s="18">
        <v>51.568248221965199</v>
      </c>
      <c r="E23" s="10" t="s">
        <v>152</v>
      </c>
      <c r="F23" s="18">
        <v>157.73097809232399</v>
      </c>
      <c r="G23" s="10" t="s">
        <v>152</v>
      </c>
      <c r="H23" s="18">
        <v>35.229679756283602</v>
      </c>
      <c r="I23" s="10" t="s">
        <v>152</v>
      </c>
      <c r="J23" s="18">
        <v>17.8972949863705</v>
      </c>
      <c r="K23" s="10" t="s">
        <v>152</v>
      </c>
      <c r="L23" s="18">
        <v>64.287520770766704</v>
      </c>
      <c r="M23" s="10" t="s">
        <v>152</v>
      </c>
      <c r="N23" s="18">
        <v>59.480093330813503</v>
      </c>
      <c r="O23" s="10" t="s">
        <v>152</v>
      </c>
      <c r="P23" s="18">
        <v>42.821845069795401</v>
      </c>
      <c r="Q23" s="10" t="s">
        <v>152</v>
      </c>
      <c r="R23" s="18">
        <v>47.617652723474997</v>
      </c>
      <c r="S23" s="10" t="s">
        <v>152</v>
      </c>
    </row>
    <row r="24" spans="1:19" x14ac:dyDescent="0.2">
      <c r="A24" s="12" t="s">
        <v>185</v>
      </c>
      <c r="B24" s="18">
        <v>11.032542565491701</v>
      </c>
      <c r="C24" s="10" t="s">
        <v>152</v>
      </c>
      <c r="D24" s="18">
        <v>53.927130248027098</v>
      </c>
      <c r="E24" s="10" t="s">
        <v>152</v>
      </c>
      <c r="F24" s="18">
        <v>145.73895264245101</v>
      </c>
      <c r="G24" s="10" t="s">
        <v>152</v>
      </c>
      <c r="H24" s="18">
        <v>35.407877376240798</v>
      </c>
      <c r="I24" s="10" t="s">
        <v>152</v>
      </c>
      <c r="J24" s="18">
        <v>16.240681656689802</v>
      </c>
      <c r="K24" s="10" t="s">
        <v>152</v>
      </c>
      <c r="L24" s="18">
        <v>58.276701507372202</v>
      </c>
      <c r="M24" s="10" t="s">
        <v>210</v>
      </c>
      <c r="N24" s="18">
        <v>54.2633756957188</v>
      </c>
      <c r="O24" s="10" t="s">
        <v>152</v>
      </c>
      <c r="P24" s="18">
        <v>39.815896598660203</v>
      </c>
      <c r="Q24" s="10" t="s">
        <v>175</v>
      </c>
      <c r="R24" s="18">
        <v>46.431396133739298</v>
      </c>
      <c r="S24" s="10" t="s">
        <v>152</v>
      </c>
    </row>
    <row r="25" spans="1:19" x14ac:dyDescent="0.2">
      <c r="A25" s="12" t="s">
        <v>187</v>
      </c>
      <c r="B25" s="18">
        <v>10.174789708995601</v>
      </c>
      <c r="C25" s="10" t="s">
        <v>152</v>
      </c>
      <c r="D25" s="18">
        <v>51.5529266731441</v>
      </c>
      <c r="E25" s="10" t="s">
        <v>152</v>
      </c>
      <c r="F25" s="18">
        <v>135.302338167155</v>
      </c>
      <c r="G25" s="10" t="s">
        <v>186</v>
      </c>
      <c r="H25" s="18">
        <v>32.353908791280297</v>
      </c>
      <c r="I25" s="10" t="s">
        <v>152</v>
      </c>
      <c r="J25" s="18">
        <v>15.2342848941292</v>
      </c>
      <c r="K25" s="10" t="s">
        <v>152</v>
      </c>
      <c r="L25" s="18">
        <v>53.6569102735819</v>
      </c>
      <c r="M25" s="10" t="s">
        <v>152</v>
      </c>
      <c r="N25" s="18">
        <v>54.402891046707701</v>
      </c>
      <c r="O25" s="10" t="s">
        <v>152</v>
      </c>
      <c r="P25" s="18">
        <v>38.014641107223603</v>
      </c>
      <c r="Q25" s="10" t="s">
        <v>152</v>
      </c>
      <c r="R25" s="18">
        <v>44.630508490517997</v>
      </c>
      <c r="S25" s="10" t="s">
        <v>152</v>
      </c>
    </row>
    <row r="26" spans="1:19" x14ac:dyDescent="0.2">
      <c r="A26" s="12" t="s">
        <v>188</v>
      </c>
      <c r="B26" s="18">
        <v>10.4804924666528</v>
      </c>
      <c r="C26" s="10" t="s">
        <v>152</v>
      </c>
      <c r="D26" s="18">
        <v>47.925888014712399</v>
      </c>
      <c r="E26" s="10" t="s">
        <v>152</v>
      </c>
      <c r="F26" s="18">
        <v>128.92255795153699</v>
      </c>
      <c r="G26" s="10" t="s">
        <v>186</v>
      </c>
      <c r="H26" s="18">
        <v>34.914894956014201</v>
      </c>
      <c r="I26" s="10" t="s">
        <v>152</v>
      </c>
      <c r="J26" s="18">
        <v>13.437059113611999</v>
      </c>
      <c r="K26" s="10" t="s">
        <v>152</v>
      </c>
      <c r="L26" s="18">
        <v>50.625698535591603</v>
      </c>
      <c r="M26" s="10" t="s">
        <v>152</v>
      </c>
      <c r="N26" s="18">
        <v>55.254298882520303</v>
      </c>
      <c r="O26" s="10" t="s">
        <v>152</v>
      </c>
      <c r="P26" s="18">
        <v>35.891996265723897</v>
      </c>
      <c r="Q26" s="10" t="s">
        <v>152</v>
      </c>
      <c r="R26" s="18">
        <v>43.721503063663299</v>
      </c>
      <c r="S26" s="10" t="s">
        <v>152</v>
      </c>
    </row>
    <row r="27" spans="1:19" x14ac:dyDescent="0.2">
      <c r="A27" s="12" t="s">
        <v>189</v>
      </c>
      <c r="B27" s="18">
        <v>7.09345856389346</v>
      </c>
      <c r="C27" s="10" t="s">
        <v>152</v>
      </c>
      <c r="D27" s="18">
        <v>32.452189156313402</v>
      </c>
      <c r="E27" s="10" t="s">
        <v>152</v>
      </c>
      <c r="F27" s="18">
        <v>50.874654267174499</v>
      </c>
      <c r="G27" s="10" t="s">
        <v>194</v>
      </c>
      <c r="H27" s="18">
        <v>25.871361911774301</v>
      </c>
      <c r="I27" s="10" t="s">
        <v>152</v>
      </c>
      <c r="J27" s="18">
        <v>10.0320103936688</v>
      </c>
      <c r="K27" s="10" t="s">
        <v>152</v>
      </c>
      <c r="L27" s="18">
        <v>39.442069918539097</v>
      </c>
      <c r="M27" s="10" t="s">
        <v>152</v>
      </c>
      <c r="N27" s="18">
        <v>35.096945670902301</v>
      </c>
      <c r="O27" s="10" t="s">
        <v>152</v>
      </c>
      <c r="P27" s="18">
        <v>23.270402496953899</v>
      </c>
      <c r="Q27" s="10" t="s">
        <v>152</v>
      </c>
      <c r="R27" s="18">
        <v>29.165226273036101</v>
      </c>
      <c r="S27" s="10" t="s">
        <v>152</v>
      </c>
    </row>
    <row r="28" spans="1:19" x14ac:dyDescent="0.2">
      <c r="A28" s="12" t="s">
        <v>190</v>
      </c>
      <c r="B28" s="18">
        <v>10.334863597922499</v>
      </c>
      <c r="C28" s="10" t="s">
        <v>152</v>
      </c>
      <c r="D28" s="18">
        <v>25.108154304525701</v>
      </c>
      <c r="E28" s="10" t="s">
        <v>152</v>
      </c>
      <c r="F28" s="18">
        <v>67.783583860220702</v>
      </c>
      <c r="G28" s="10" t="s">
        <v>152</v>
      </c>
      <c r="H28" s="18">
        <v>34.431005524616502</v>
      </c>
      <c r="I28" s="10" t="s">
        <v>152</v>
      </c>
      <c r="J28" s="18">
        <v>13.169771937335399</v>
      </c>
      <c r="K28" s="10" t="s">
        <v>152</v>
      </c>
      <c r="L28" s="18">
        <v>49.278025928220401</v>
      </c>
      <c r="M28" s="10" t="s">
        <v>152</v>
      </c>
      <c r="N28" s="18">
        <v>16.690777469375099</v>
      </c>
      <c r="O28" s="10" t="s">
        <v>152</v>
      </c>
      <c r="P28" s="18">
        <v>30.9606623118075</v>
      </c>
      <c r="Q28" s="10" t="s">
        <v>152</v>
      </c>
      <c r="R28" s="18">
        <v>25.242403991895301</v>
      </c>
      <c r="S28" s="10" t="s">
        <v>152</v>
      </c>
    </row>
    <row r="29" spans="1:19" x14ac:dyDescent="0.2">
      <c r="A29" s="12" t="s">
        <v>191</v>
      </c>
      <c r="B29" s="18">
        <v>9.9536544281031194</v>
      </c>
      <c r="C29" s="10" t="s">
        <v>152</v>
      </c>
      <c r="D29" s="18">
        <v>23.2823992600289</v>
      </c>
      <c r="E29" s="10" t="s">
        <v>224</v>
      </c>
      <c r="F29" s="18">
        <v>62.260145778784803</v>
      </c>
      <c r="G29" s="10" t="s">
        <v>152</v>
      </c>
      <c r="H29" s="18">
        <v>31.8183578163354</v>
      </c>
      <c r="I29" s="10" t="s">
        <v>152</v>
      </c>
      <c r="J29" s="18">
        <v>13.687136647996899</v>
      </c>
      <c r="K29" s="10" t="s">
        <v>152</v>
      </c>
      <c r="L29" s="18">
        <v>45.980079190238001</v>
      </c>
      <c r="M29" s="10" t="s">
        <v>152</v>
      </c>
      <c r="N29" s="18">
        <v>25.296862823795099</v>
      </c>
      <c r="O29" s="10" t="s">
        <v>152</v>
      </c>
      <c r="P29" s="18">
        <v>26.252873949368201</v>
      </c>
      <c r="Q29" s="10" t="s">
        <v>152</v>
      </c>
      <c r="R29" s="18">
        <v>25.784541607082399</v>
      </c>
      <c r="S29" s="10" t="s">
        <v>152</v>
      </c>
    </row>
    <row r="30" spans="1:19" x14ac:dyDescent="0.2">
      <c r="A30" s="12" t="s">
        <v>192</v>
      </c>
      <c r="B30" s="18">
        <v>12.0518061839316</v>
      </c>
      <c r="C30" s="10" t="s">
        <v>152</v>
      </c>
      <c r="D30" s="18">
        <v>29.312742256691401</v>
      </c>
      <c r="E30" s="10" t="s">
        <v>225</v>
      </c>
      <c r="F30" s="18">
        <v>65.704873894804606</v>
      </c>
      <c r="G30" s="10" t="s">
        <v>152</v>
      </c>
      <c r="H30" s="18">
        <v>32.164536542586802</v>
      </c>
      <c r="I30" s="10" t="s">
        <v>152</v>
      </c>
      <c r="J30" s="18">
        <v>16.826853750078101</v>
      </c>
      <c r="K30" s="10" t="s">
        <v>152</v>
      </c>
      <c r="L30" s="18">
        <v>45.857756777158897</v>
      </c>
      <c r="M30" s="10" t="s">
        <v>152</v>
      </c>
      <c r="N30" s="18">
        <v>33.957165165880703</v>
      </c>
      <c r="O30" s="10" t="s">
        <v>152</v>
      </c>
      <c r="P30" s="18">
        <v>27.2083543694771</v>
      </c>
      <c r="Q30" s="10" t="s">
        <v>152</v>
      </c>
      <c r="R30" s="18">
        <v>30.360156480388302</v>
      </c>
      <c r="S30" s="10" t="s">
        <v>152</v>
      </c>
    </row>
    <row r="31" spans="1:19" x14ac:dyDescent="0.2">
      <c r="A31" s="12" t="s">
        <v>193</v>
      </c>
      <c r="B31" s="18">
        <v>11.8111718998071</v>
      </c>
      <c r="C31" s="10" t="s">
        <v>152</v>
      </c>
      <c r="D31" s="18">
        <v>26.7796178559311</v>
      </c>
      <c r="E31" s="10" t="s">
        <v>226</v>
      </c>
      <c r="F31" s="18">
        <v>63.803292286456902</v>
      </c>
      <c r="G31" s="10" t="s">
        <v>152</v>
      </c>
      <c r="H31" s="18">
        <v>26.9174668452583</v>
      </c>
      <c r="I31" s="10" t="s">
        <v>152</v>
      </c>
      <c r="J31" s="18">
        <v>16.761520208219299</v>
      </c>
      <c r="K31" s="10" t="s">
        <v>152</v>
      </c>
      <c r="L31" s="18">
        <v>18.495625087778102</v>
      </c>
      <c r="M31" s="10" t="s">
        <v>227</v>
      </c>
      <c r="N31" s="18">
        <v>34.135825245474003</v>
      </c>
      <c r="O31" s="10" t="s">
        <v>152</v>
      </c>
      <c r="P31" s="18">
        <v>26.606479786802801</v>
      </c>
      <c r="Q31" s="10" t="s">
        <v>152</v>
      </c>
      <c r="R31" s="18">
        <v>27.860562588477599</v>
      </c>
      <c r="S31" s="10" t="s">
        <v>152</v>
      </c>
    </row>
    <row r="32" spans="1:19" x14ac:dyDescent="0.2">
      <c r="A32" s="15" t="s">
        <v>195</v>
      </c>
      <c r="B32" s="19">
        <v>11.7807831864662</v>
      </c>
      <c r="C32" s="14" t="s">
        <v>152</v>
      </c>
      <c r="D32" s="19">
        <v>22.278054589907899</v>
      </c>
      <c r="E32" s="14" t="s">
        <v>152</v>
      </c>
      <c r="F32" s="19">
        <v>65.208023681037901</v>
      </c>
      <c r="G32" s="14" t="s">
        <v>152</v>
      </c>
      <c r="H32" s="19">
        <v>24.879014610602798</v>
      </c>
      <c r="I32" s="14" t="s">
        <v>152</v>
      </c>
      <c r="J32" s="19">
        <v>16.507376620202201</v>
      </c>
      <c r="K32" s="14" t="s">
        <v>228</v>
      </c>
      <c r="L32" s="19">
        <v>19.242147249819599</v>
      </c>
      <c r="M32" s="14" t="s">
        <v>152</v>
      </c>
      <c r="N32" s="19">
        <v>31.800680302476501</v>
      </c>
      <c r="O32" s="14" t="s">
        <v>152</v>
      </c>
      <c r="P32" s="19">
        <v>26.737313124338002</v>
      </c>
      <c r="Q32" s="14" t="s">
        <v>152</v>
      </c>
      <c r="R32" s="19">
        <v>25.475898231799</v>
      </c>
      <c r="S32" s="14" t="s">
        <v>152</v>
      </c>
    </row>
    <row r="34" spans="1:2" x14ac:dyDescent="0.2">
      <c r="A34" s="16" t="s">
        <v>196</v>
      </c>
      <c r="B34" s="16" t="s">
        <v>229</v>
      </c>
    </row>
    <row r="36" spans="1:2" x14ac:dyDescent="0.2">
      <c r="B36" s="16" t="s">
        <v>230</v>
      </c>
    </row>
    <row r="37" spans="1:2" x14ac:dyDescent="0.2">
      <c r="B37" s="16" t="s">
        <v>231</v>
      </c>
    </row>
    <row r="38" spans="1:2" x14ac:dyDescent="0.2">
      <c r="B38" s="16" t="s">
        <v>232</v>
      </c>
    </row>
    <row r="39" spans="1:2" x14ac:dyDescent="0.2">
      <c r="B39" s="16" t="s">
        <v>233</v>
      </c>
    </row>
    <row r="40" spans="1:2" x14ac:dyDescent="0.2">
      <c r="B40" s="16" t="s">
        <v>234</v>
      </c>
    </row>
    <row r="41" spans="1:2" x14ac:dyDescent="0.2">
      <c r="B41" s="16" t="s">
        <v>235</v>
      </c>
    </row>
    <row r="42" spans="1:2" x14ac:dyDescent="0.2">
      <c r="B42" s="16" t="s">
        <v>236</v>
      </c>
    </row>
    <row r="43" spans="1:2" x14ac:dyDescent="0.2">
      <c r="B43" s="16" t="s">
        <v>237</v>
      </c>
    </row>
    <row r="44" spans="1:2" x14ac:dyDescent="0.2">
      <c r="B44" s="16" t="s">
        <v>238</v>
      </c>
    </row>
    <row r="45" spans="1:2" x14ac:dyDescent="0.2">
      <c r="B45" s="16" t="s">
        <v>239</v>
      </c>
    </row>
    <row r="46" spans="1:2" x14ac:dyDescent="0.2">
      <c r="B46" s="16" t="s">
        <v>240</v>
      </c>
    </row>
    <row r="50" spans="1:1" x14ac:dyDescent="0.2">
      <c r="A50" s="17" t="str">
        <f>HYPERLINK("#'CASINO 13'!A2", "&lt;&lt;&lt; Previous table")</f>
        <v>&lt;&lt;&lt; Previous table</v>
      </c>
    </row>
    <row r="51" spans="1:1" x14ac:dyDescent="0.2">
      <c r="A51" s="17" t="str">
        <f>HYPERLINK("#'CASINO 15'!A2",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51"/>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HYPERLINK("#'INDEX'!B20", "Link to index")</f>
        <v>Link to index</v>
      </c>
    </row>
    <row r="2" spans="1:17" ht="15.75" customHeight="1" x14ac:dyDescent="0.2">
      <c r="A2" s="27" t="s">
        <v>244</v>
      </c>
      <c r="B2" s="28"/>
      <c r="C2" s="28"/>
      <c r="D2" s="28"/>
      <c r="E2" s="28"/>
      <c r="F2" s="28"/>
      <c r="G2" s="28"/>
      <c r="H2" s="28"/>
      <c r="I2" s="28"/>
      <c r="J2" s="28"/>
      <c r="K2" s="28"/>
      <c r="L2" s="28"/>
      <c r="M2" s="28"/>
      <c r="N2" s="28"/>
      <c r="O2" s="28"/>
      <c r="P2" s="28"/>
      <c r="Q2" s="28"/>
    </row>
    <row r="3" spans="1:17" ht="15.75" customHeight="1" x14ac:dyDescent="0.2">
      <c r="A3" s="27" t="s">
        <v>31</v>
      </c>
      <c r="B3" s="28"/>
      <c r="C3" s="28"/>
      <c r="D3" s="28"/>
      <c r="E3" s="28"/>
      <c r="F3" s="28"/>
      <c r="G3" s="28"/>
      <c r="H3" s="28"/>
      <c r="I3" s="28"/>
      <c r="J3" s="28"/>
      <c r="K3" s="28"/>
      <c r="L3" s="28"/>
      <c r="M3" s="28"/>
      <c r="N3" s="28"/>
      <c r="O3" s="28"/>
      <c r="P3" s="28"/>
      <c r="Q3" s="28"/>
    </row>
    <row r="4" spans="1:17" ht="15.75" customHeight="1" x14ac:dyDescent="0.2"/>
    <row r="5" spans="1:17"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row>
    <row r="6" spans="1:17" x14ac:dyDescent="0.2">
      <c r="A6" s="29" t="s">
        <v>221</v>
      </c>
      <c r="B6" s="29"/>
      <c r="C6" s="29"/>
      <c r="D6" s="29"/>
      <c r="E6" s="29"/>
      <c r="F6" s="29"/>
      <c r="G6" s="29"/>
      <c r="H6" s="29"/>
      <c r="I6" s="29"/>
      <c r="J6" s="29"/>
      <c r="K6" s="29"/>
      <c r="L6" s="29"/>
      <c r="M6" s="29"/>
      <c r="N6" s="29"/>
      <c r="O6" s="29"/>
      <c r="P6" s="29"/>
      <c r="Q6" s="29"/>
    </row>
    <row r="7" spans="1:17" x14ac:dyDescent="0.2">
      <c r="A7" s="12" t="s">
        <v>163</v>
      </c>
      <c r="B7" s="18">
        <v>7.4221653315715601</v>
      </c>
      <c r="C7" s="10" t="s">
        <v>152</v>
      </c>
      <c r="D7" s="18">
        <v>7.4396860957511599</v>
      </c>
      <c r="E7" s="10" t="s">
        <v>152</v>
      </c>
      <c r="F7" s="18">
        <v>11.8148337320896</v>
      </c>
      <c r="G7" s="10" t="s">
        <v>152</v>
      </c>
      <c r="H7" s="18">
        <v>14.0446107396887</v>
      </c>
      <c r="I7" s="10" t="s">
        <v>152</v>
      </c>
      <c r="J7" s="18">
        <v>7.7747622325115797</v>
      </c>
      <c r="K7" s="10" t="s">
        <v>152</v>
      </c>
      <c r="L7" s="18">
        <v>31.508148156285898</v>
      </c>
      <c r="M7" s="10" t="s">
        <v>152</v>
      </c>
      <c r="N7" s="18">
        <v>26.423478580901602</v>
      </c>
      <c r="O7" s="10" t="s">
        <v>152</v>
      </c>
      <c r="P7" s="18">
        <v>20.6870841936224</v>
      </c>
      <c r="Q7" s="10" t="s">
        <v>152</v>
      </c>
    </row>
    <row r="8" spans="1:17" x14ac:dyDescent="0.2">
      <c r="A8" s="12" t="s">
        <v>164</v>
      </c>
      <c r="B8" s="18">
        <v>10.634360723992399</v>
      </c>
      <c r="C8" s="10" t="s">
        <v>152</v>
      </c>
      <c r="D8" s="18">
        <v>6.0832649037835997</v>
      </c>
      <c r="E8" s="10" t="s">
        <v>152</v>
      </c>
      <c r="F8" s="18">
        <v>2.6671870934166</v>
      </c>
      <c r="G8" s="10" t="s">
        <v>152</v>
      </c>
      <c r="H8" s="18">
        <v>9.2973233057802798</v>
      </c>
      <c r="I8" s="10" t="s">
        <v>152</v>
      </c>
      <c r="J8" s="18">
        <v>6.3610012695610196</v>
      </c>
      <c r="K8" s="10" t="s">
        <v>152</v>
      </c>
      <c r="L8" s="18">
        <v>24.603686125520301</v>
      </c>
      <c r="M8" s="10" t="s">
        <v>152</v>
      </c>
      <c r="N8" s="18">
        <v>22.286222641508299</v>
      </c>
      <c r="O8" s="10" t="s">
        <v>152</v>
      </c>
      <c r="P8" s="18">
        <v>19.2367185468085</v>
      </c>
      <c r="Q8" s="10" t="s">
        <v>152</v>
      </c>
    </row>
    <row r="9" spans="1:17" x14ac:dyDescent="0.2">
      <c r="A9" s="12" t="s">
        <v>165</v>
      </c>
      <c r="B9" s="18">
        <v>5.5151141270820503</v>
      </c>
      <c r="C9" s="10" t="s">
        <v>152</v>
      </c>
      <c r="D9" s="18">
        <v>5.7033560530792302</v>
      </c>
      <c r="E9" s="10" t="s">
        <v>152</v>
      </c>
      <c r="F9" s="18">
        <v>2.48865407302584</v>
      </c>
      <c r="G9" s="10" t="s">
        <v>152</v>
      </c>
      <c r="H9" s="18">
        <v>8.4168460758664896</v>
      </c>
      <c r="I9" s="10" t="s">
        <v>152</v>
      </c>
      <c r="J9" s="18">
        <v>6.9631263870661098</v>
      </c>
      <c r="K9" s="10" t="s">
        <v>152</v>
      </c>
      <c r="L9" s="18">
        <v>29.2639704381921</v>
      </c>
      <c r="M9" s="10" t="s">
        <v>152</v>
      </c>
      <c r="N9" s="18">
        <v>21.359077379641398</v>
      </c>
      <c r="O9" s="10" t="s">
        <v>152</v>
      </c>
      <c r="P9" s="18">
        <v>19.574934562294501</v>
      </c>
      <c r="Q9" s="10" t="s">
        <v>152</v>
      </c>
    </row>
    <row r="10" spans="1:17" x14ac:dyDescent="0.2">
      <c r="A10" s="12" t="s">
        <v>166</v>
      </c>
      <c r="B10" s="18">
        <v>4.2787871220161904</v>
      </c>
      <c r="C10" s="10" t="s">
        <v>152</v>
      </c>
      <c r="D10" s="18">
        <v>5.4799323141501501</v>
      </c>
      <c r="E10" s="10" t="s">
        <v>152</v>
      </c>
      <c r="F10" s="18">
        <v>1.8075327878040599</v>
      </c>
      <c r="G10" s="10" t="s">
        <v>152</v>
      </c>
      <c r="H10" s="18">
        <v>7.5596807541320796</v>
      </c>
      <c r="I10" s="10" t="s">
        <v>152</v>
      </c>
      <c r="J10" s="18">
        <v>6.4413007804831102</v>
      </c>
      <c r="K10" s="10" t="s">
        <v>152</v>
      </c>
      <c r="L10" s="18">
        <v>28.697368047471699</v>
      </c>
      <c r="M10" s="10" t="s">
        <v>152</v>
      </c>
      <c r="N10" s="18">
        <v>19.8144441358601</v>
      </c>
      <c r="O10" s="10" t="s">
        <v>152</v>
      </c>
      <c r="P10" s="18">
        <v>16.447887494906201</v>
      </c>
      <c r="Q10" s="10" t="s">
        <v>152</v>
      </c>
    </row>
    <row r="11" spans="1:17" x14ac:dyDescent="0.2">
      <c r="A11" s="12" t="s">
        <v>170</v>
      </c>
      <c r="B11" s="18">
        <v>3.71470232591223</v>
      </c>
      <c r="C11" s="10" t="s">
        <v>152</v>
      </c>
      <c r="D11" s="18">
        <v>5.3048032650988501</v>
      </c>
      <c r="E11" s="10" t="s">
        <v>152</v>
      </c>
      <c r="F11" s="18">
        <v>5.5462842242503196</v>
      </c>
      <c r="G11" s="10" t="s">
        <v>152</v>
      </c>
      <c r="H11" s="18">
        <v>6.9184749823678802</v>
      </c>
      <c r="I11" s="10" t="s">
        <v>152</v>
      </c>
      <c r="J11" s="18">
        <v>5.5304326372138801</v>
      </c>
      <c r="K11" s="10" t="s">
        <v>152</v>
      </c>
      <c r="L11" s="18">
        <v>28.6073101174747</v>
      </c>
      <c r="M11" s="10" t="s">
        <v>152</v>
      </c>
      <c r="N11" s="18">
        <v>19.206538779354201</v>
      </c>
      <c r="O11" s="10" t="s">
        <v>152</v>
      </c>
      <c r="P11" s="18">
        <v>18.2482425819091</v>
      </c>
      <c r="Q11" s="10" t="s">
        <v>152</v>
      </c>
    </row>
    <row r="12" spans="1:17" x14ac:dyDescent="0.2">
      <c r="A12" s="12" t="s">
        <v>171</v>
      </c>
      <c r="B12" s="18">
        <v>3.7464748509620498</v>
      </c>
      <c r="C12" s="10" t="s">
        <v>152</v>
      </c>
      <c r="D12" s="18">
        <v>5.2472111279438103</v>
      </c>
      <c r="E12" s="10" t="s">
        <v>152</v>
      </c>
      <c r="F12" s="18">
        <v>11.4643672108127</v>
      </c>
      <c r="G12" s="10" t="s">
        <v>152</v>
      </c>
      <c r="H12" s="18">
        <v>6.6355788138447602</v>
      </c>
      <c r="I12" s="10" t="s">
        <v>152</v>
      </c>
      <c r="J12" s="18">
        <v>5.5879304673778796</v>
      </c>
      <c r="K12" s="10" t="s">
        <v>152</v>
      </c>
      <c r="L12" s="18">
        <v>29.8653455284553</v>
      </c>
      <c r="M12" s="10" t="s">
        <v>152</v>
      </c>
      <c r="N12" s="18">
        <v>20.2854970712119</v>
      </c>
      <c r="O12" s="10" t="s">
        <v>152</v>
      </c>
      <c r="P12" s="18">
        <v>19.370500899820001</v>
      </c>
      <c r="Q12" s="10" t="s">
        <v>152</v>
      </c>
    </row>
    <row r="13" spans="1:17" x14ac:dyDescent="0.2">
      <c r="A13" s="12" t="s">
        <v>172</v>
      </c>
      <c r="B13" s="18">
        <v>3.6212329930368199</v>
      </c>
      <c r="C13" s="10" t="s">
        <v>152</v>
      </c>
      <c r="D13" s="18">
        <v>5.22395734931058</v>
      </c>
      <c r="E13" s="10" t="s">
        <v>152</v>
      </c>
      <c r="F13" s="18">
        <v>16.465854354810201</v>
      </c>
      <c r="G13" s="10" t="s">
        <v>152</v>
      </c>
      <c r="H13" s="18">
        <v>6.3237862008849399</v>
      </c>
      <c r="I13" s="10" t="s">
        <v>152</v>
      </c>
      <c r="J13" s="18">
        <v>6.5290876832570701</v>
      </c>
      <c r="K13" s="10" t="s">
        <v>152</v>
      </c>
      <c r="L13" s="18">
        <v>29.105874543644202</v>
      </c>
      <c r="M13" s="10" t="s">
        <v>152</v>
      </c>
      <c r="N13" s="18">
        <v>8.4136067068477605</v>
      </c>
      <c r="O13" s="10" t="s">
        <v>152</v>
      </c>
      <c r="P13" s="18">
        <v>20.875355527168299</v>
      </c>
      <c r="Q13" s="10" t="s">
        <v>152</v>
      </c>
    </row>
    <row r="14" spans="1:17" x14ac:dyDescent="0.2">
      <c r="A14" s="12" t="s">
        <v>173</v>
      </c>
      <c r="B14" s="18">
        <v>3.6472429347325801</v>
      </c>
      <c r="C14" s="10" t="s">
        <v>152</v>
      </c>
      <c r="D14" s="18">
        <v>5.3187307307043001</v>
      </c>
      <c r="E14" s="10" t="s">
        <v>152</v>
      </c>
      <c r="F14" s="18">
        <v>15.9828749269341</v>
      </c>
      <c r="G14" s="10" t="s">
        <v>152</v>
      </c>
      <c r="H14" s="18">
        <v>6.1732182187190503</v>
      </c>
      <c r="I14" s="10" t="s">
        <v>152</v>
      </c>
      <c r="J14" s="18">
        <v>6.4848819951692196</v>
      </c>
      <c r="K14" s="10" t="s">
        <v>152</v>
      </c>
      <c r="L14" s="18">
        <v>27.271281022076501</v>
      </c>
      <c r="M14" s="10" t="s">
        <v>152</v>
      </c>
      <c r="N14" s="18">
        <v>8.4494055843451505</v>
      </c>
      <c r="O14" s="10" t="s">
        <v>152</v>
      </c>
      <c r="P14" s="18">
        <v>23.605828705792799</v>
      </c>
      <c r="Q14" s="10" t="s">
        <v>152</v>
      </c>
    </row>
    <row r="15" spans="1:17" x14ac:dyDescent="0.2">
      <c r="A15" s="12" t="s">
        <v>174</v>
      </c>
      <c r="B15" s="18">
        <v>3.2460979547901001</v>
      </c>
      <c r="C15" s="10" t="s">
        <v>152</v>
      </c>
      <c r="D15" s="18">
        <v>5.3257540933722698</v>
      </c>
      <c r="E15" s="10" t="s">
        <v>152</v>
      </c>
      <c r="F15" s="18">
        <v>15.485049700402101</v>
      </c>
      <c r="G15" s="10" t="s">
        <v>152</v>
      </c>
      <c r="H15" s="18">
        <v>5.8534448473260703</v>
      </c>
      <c r="I15" s="10" t="s">
        <v>152</v>
      </c>
      <c r="J15" s="18">
        <v>6.2760935241533797</v>
      </c>
      <c r="K15" s="10" t="s">
        <v>152</v>
      </c>
      <c r="L15" s="18">
        <v>27.426698022497401</v>
      </c>
      <c r="M15" s="10" t="s">
        <v>152</v>
      </c>
      <c r="N15" s="18">
        <v>8.4268901868943598</v>
      </c>
      <c r="O15" s="10" t="s">
        <v>152</v>
      </c>
      <c r="P15" s="18">
        <v>26.122409494178498</v>
      </c>
      <c r="Q15" s="10" t="s">
        <v>152</v>
      </c>
    </row>
    <row r="16" spans="1:17" x14ac:dyDescent="0.2">
      <c r="A16" s="12" t="s">
        <v>176</v>
      </c>
      <c r="B16" s="18">
        <v>3.6573851388666201</v>
      </c>
      <c r="C16" s="10" t="s">
        <v>152</v>
      </c>
      <c r="D16" s="18">
        <v>5.5928123093461704</v>
      </c>
      <c r="E16" s="10" t="s">
        <v>152</v>
      </c>
      <c r="F16" s="18">
        <v>15.854054654880899</v>
      </c>
      <c r="G16" s="10" t="s">
        <v>168</v>
      </c>
      <c r="H16" s="18">
        <v>5.9267483491179496</v>
      </c>
      <c r="I16" s="10" t="s">
        <v>152</v>
      </c>
      <c r="J16" s="18">
        <v>6.6147872009941002</v>
      </c>
      <c r="K16" s="10" t="s">
        <v>152</v>
      </c>
      <c r="L16" s="18">
        <v>27.571603699988799</v>
      </c>
      <c r="M16" s="10" t="s">
        <v>152</v>
      </c>
      <c r="N16" s="18">
        <v>9.0634575269517406</v>
      </c>
      <c r="O16" s="10" t="s">
        <v>152</v>
      </c>
      <c r="P16" s="18">
        <v>25.399144259125801</v>
      </c>
      <c r="Q16" s="10" t="s">
        <v>152</v>
      </c>
    </row>
    <row r="17" spans="1:17" x14ac:dyDescent="0.2">
      <c r="A17" s="12" t="s">
        <v>177</v>
      </c>
      <c r="B17" s="18">
        <v>3.5753356539035299</v>
      </c>
      <c r="C17" s="10" t="s">
        <v>152</v>
      </c>
      <c r="D17" s="18">
        <v>6.4197530864197496</v>
      </c>
      <c r="E17" s="10" t="s">
        <v>152</v>
      </c>
      <c r="F17" s="18">
        <v>18.4596772402064</v>
      </c>
      <c r="G17" s="10" t="s">
        <v>152</v>
      </c>
      <c r="H17" s="18">
        <v>9.4175461396393008</v>
      </c>
      <c r="I17" s="10" t="s">
        <v>152</v>
      </c>
      <c r="J17" s="18">
        <v>6.9293700835456002</v>
      </c>
      <c r="K17" s="10" t="s">
        <v>152</v>
      </c>
      <c r="L17" s="18">
        <v>26.278561228132801</v>
      </c>
      <c r="M17" s="10" t="s">
        <v>152</v>
      </c>
      <c r="N17" s="18">
        <v>10.074391035748301</v>
      </c>
      <c r="O17" s="10" t="s">
        <v>152</v>
      </c>
      <c r="P17" s="18">
        <v>25.697386833737198</v>
      </c>
      <c r="Q17" s="10" t="s">
        <v>152</v>
      </c>
    </row>
    <row r="18" spans="1:17" x14ac:dyDescent="0.2">
      <c r="A18" s="12" t="s">
        <v>178</v>
      </c>
      <c r="B18" s="18">
        <v>3.9025579476408399</v>
      </c>
      <c r="C18" s="10" t="s">
        <v>152</v>
      </c>
      <c r="D18" s="18">
        <v>6.9219708227090102</v>
      </c>
      <c r="E18" s="10" t="s">
        <v>152</v>
      </c>
      <c r="F18" s="18">
        <v>20.938476935777999</v>
      </c>
      <c r="G18" s="10" t="s">
        <v>152</v>
      </c>
      <c r="H18" s="18">
        <v>8.6604994959155803</v>
      </c>
      <c r="I18" s="10" t="s">
        <v>152</v>
      </c>
      <c r="J18" s="18">
        <v>6.7804682885938004</v>
      </c>
      <c r="K18" s="10" t="s">
        <v>152</v>
      </c>
      <c r="L18" s="18">
        <v>28.469759388620201</v>
      </c>
      <c r="M18" s="10" t="s">
        <v>152</v>
      </c>
      <c r="N18" s="18">
        <v>11.021010312852701</v>
      </c>
      <c r="O18" s="10" t="s">
        <v>152</v>
      </c>
      <c r="P18" s="18">
        <v>24.686539587649701</v>
      </c>
      <c r="Q18" s="10" t="s">
        <v>152</v>
      </c>
    </row>
    <row r="19" spans="1:17" x14ac:dyDescent="0.2">
      <c r="A19" s="12" t="s">
        <v>179</v>
      </c>
      <c r="B19" s="18">
        <v>3.8071926190924499</v>
      </c>
      <c r="C19" s="10" t="s">
        <v>152</v>
      </c>
      <c r="D19" s="18">
        <v>7.4446189238238398</v>
      </c>
      <c r="E19" s="10" t="s">
        <v>152</v>
      </c>
      <c r="F19" s="18">
        <v>20.884387118488199</v>
      </c>
      <c r="G19" s="10" t="s">
        <v>152</v>
      </c>
      <c r="H19" s="18">
        <v>8.4714819897761693</v>
      </c>
      <c r="I19" s="10" t="s">
        <v>152</v>
      </c>
      <c r="J19" s="18">
        <v>7.3861277574781896</v>
      </c>
      <c r="K19" s="10" t="s">
        <v>152</v>
      </c>
      <c r="L19" s="18">
        <v>28.129292736242299</v>
      </c>
      <c r="M19" s="10" t="s">
        <v>152</v>
      </c>
      <c r="N19" s="18">
        <v>12.3244087537058</v>
      </c>
      <c r="O19" s="10" t="s">
        <v>152</v>
      </c>
      <c r="P19" s="18">
        <v>26.563821142880801</v>
      </c>
      <c r="Q19" s="10" t="s">
        <v>152</v>
      </c>
    </row>
    <row r="20" spans="1:17" x14ac:dyDescent="0.2">
      <c r="A20" s="12" t="s">
        <v>180</v>
      </c>
      <c r="B20" s="18">
        <v>3.2788039937311799</v>
      </c>
      <c r="C20" s="10" t="s">
        <v>152</v>
      </c>
      <c r="D20" s="18">
        <v>8.3119123590496304</v>
      </c>
      <c r="E20" s="10" t="s">
        <v>152</v>
      </c>
      <c r="F20" s="18">
        <v>21.004242505285202</v>
      </c>
      <c r="G20" s="10" t="s">
        <v>152</v>
      </c>
      <c r="H20" s="18">
        <v>7.9507394435729299</v>
      </c>
      <c r="I20" s="10" t="s">
        <v>152</v>
      </c>
      <c r="J20" s="18">
        <v>6.9090082926275098</v>
      </c>
      <c r="K20" s="10" t="s">
        <v>152</v>
      </c>
      <c r="L20" s="18">
        <v>23.865942487245999</v>
      </c>
      <c r="M20" s="10" t="s">
        <v>152</v>
      </c>
      <c r="N20" s="18">
        <v>13.285653838942901</v>
      </c>
      <c r="O20" s="10" t="s">
        <v>152</v>
      </c>
      <c r="P20" s="18">
        <v>25.205622318613901</v>
      </c>
      <c r="Q20" s="10" t="s">
        <v>152</v>
      </c>
    </row>
    <row r="21" spans="1:17" x14ac:dyDescent="0.2">
      <c r="A21" s="12" t="s">
        <v>181</v>
      </c>
      <c r="B21" s="18">
        <v>3.4573208495755798</v>
      </c>
      <c r="C21" s="10" t="s">
        <v>152</v>
      </c>
      <c r="D21" s="18">
        <v>8.6942843489605099</v>
      </c>
      <c r="E21" s="10" t="s">
        <v>152</v>
      </c>
      <c r="F21" s="18">
        <v>19.361996506307602</v>
      </c>
      <c r="G21" s="10" t="s">
        <v>152</v>
      </c>
      <c r="H21" s="18">
        <v>8.1027446720526903</v>
      </c>
      <c r="I21" s="10" t="s">
        <v>152</v>
      </c>
      <c r="J21" s="18">
        <v>5.3165405813198099</v>
      </c>
      <c r="K21" s="10" t="s">
        <v>152</v>
      </c>
      <c r="L21" s="18">
        <v>24.988960999575401</v>
      </c>
      <c r="M21" s="10" t="s">
        <v>152</v>
      </c>
      <c r="N21" s="18">
        <v>13.7352895038462</v>
      </c>
      <c r="O21" s="10" t="s">
        <v>152</v>
      </c>
      <c r="P21" s="18">
        <v>28.826477532816501</v>
      </c>
      <c r="Q21" s="10" t="s">
        <v>152</v>
      </c>
    </row>
    <row r="22" spans="1:17" x14ac:dyDescent="0.2">
      <c r="A22" s="12" t="s">
        <v>182</v>
      </c>
      <c r="B22" s="18">
        <v>3.6907560323870401</v>
      </c>
      <c r="C22" s="10" t="s">
        <v>152</v>
      </c>
      <c r="D22" s="18">
        <v>10.672253703583101</v>
      </c>
      <c r="E22" s="10" t="s">
        <v>152</v>
      </c>
      <c r="F22" s="18">
        <v>16.152372891303401</v>
      </c>
      <c r="G22" s="10" t="s">
        <v>152</v>
      </c>
      <c r="H22" s="18">
        <v>9.0290643224021707</v>
      </c>
      <c r="I22" s="10" t="s">
        <v>152</v>
      </c>
      <c r="J22" s="18">
        <v>5.26657980353552</v>
      </c>
      <c r="K22" s="10" t="s">
        <v>152</v>
      </c>
      <c r="L22" s="18">
        <v>24.912098569481401</v>
      </c>
      <c r="M22" s="10" t="s">
        <v>152</v>
      </c>
      <c r="N22" s="18">
        <v>12.7260316725948</v>
      </c>
      <c r="O22" s="10" t="s">
        <v>152</v>
      </c>
      <c r="P22" s="18">
        <v>25.2874195752565</v>
      </c>
      <c r="Q22" s="10" t="s">
        <v>152</v>
      </c>
    </row>
    <row r="23" spans="1:17" x14ac:dyDescent="0.2">
      <c r="A23" s="12" t="s">
        <v>184</v>
      </c>
      <c r="B23" s="18">
        <v>4.5934772622875499</v>
      </c>
      <c r="C23" s="10" t="s">
        <v>152</v>
      </c>
      <c r="D23" s="18">
        <v>10.7072621941174</v>
      </c>
      <c r="E23" s="10" t="s">
        <v>152</v>
      </c>
      <c r="F23" s="18">
        <v>26.4914085426546</v>
      </c>
      <c r="G23" s="10" t="s">
        <v>152</v>
      </c>
      <c r="H23" s="18">
        <v>8.7828018956238498</v>
      </c>
      <c r="I23" s="10" t="s">
        <v>152</v>
      </c>
      <c r="J23" s="18">
        <v>4.8712595685455797</v>
      </c>
      <c r="K23" s="10" t="s">
        <v>152</v>
      </c>
      <c r="L23" s="18">
        <v>23.549832592761501</v>
      </c>
      <c r="M23" s="10" t="s">
        <v>152</v>
      </c>
      <c r="N23" s="18">
        <v>13.0075574003685</v>
      </c>
      <c r="O23" s="10" t="s">
        <v>152</v>
      </c>
      <c r="P23" s="18">
        <v>16.675793451853</v>
      </c>
      <c r="Q23" s="10" t="s">
        <v>152</v>
      </c>
    </row>
    <row r="24" spans="1:17" x14ac:dyDescent="0.2">
      <c r="A24" s="12" t="s">
        <v>185</v>
      </c>
      <c r="B24" s="18">
        <v>5.5468404328064</v>
      </c>
      <c r="C24" s="10" t="s">
        <v>152</v>
      </c>
      <c r="D24" s="18">
        <v>11.5014596234204</v>
      </c>
      <c r="E24" s="10" t="s">
        <v>152</v>
      </c>
      <c r="F24" s="18">
        <v>25.464209042787399</v>
      </c>
      <c r="G24" s="10" t="s">
        <v>152</v>
      </c>
      <c r="H24" s="18">
        <v>9.1448215568999291</v>
      </c>
      <c r="I24" s="10" t="s">
        <v>152</v>
      </c>
      <c r="J24" s="18">
        <v>4.8294501710529296</v>
      </c>
      <c r="K24" s="10" t="s">
        <v>152</v>
      </c>
      <c r="L24" s="18">
        <v>23.590437982291402</v>
      </c>
      <c r="M24" s="10" t="s">
        <v>210</v>
      </c>
      <c r="N24" s="18">
        <v>12.6938251713451</v>
      </c>
      <c r="O24" s="10" t="s">
        <v>152</v>
      </c>
      <c r="P24" s="18">
        <v>16.7988433105612</v>
      </c>
      <c r="Q24" s="10" t="s">
        <v>175</v>
      </c>
    </row>
    <row r="25" spans="1:17" x14ac:dyDescent="0.2">
      <c r="A25" s="12" t="s">
        <v>187</v>
      </c>
      <c r="B25" s="18">
        <v>5.4546570131304497</v>
      </c>
      <c r="C25" s="10" t="s">
        <v>152</v>
      </c>
      <c r="D25" s="18">
        <v>10.905959769261599</v>
      </c>
      <c r="E25" s="10" t="s">
        <v>152</v>
      </c>
      <c r="F25" s="18">
        <v>21.168339711042101</v>
      </c>
      <c r="G25" s="10" t="s">
        <v>186</v>
      </c>
      <c r="H25" s="18">
        <v>8.3084135505968693</v>
      </c>
      <c r="I25" s="10" t="s">
        <v>152</v>
      </c>
      <c r="J25" s="18">
        <v>4.2508886210736696</v>
      </c>
      <c r="K25" s="10" t="s">
        <v>152</v>
      </c>
      <c r="L25" s="18">
        <v>23.380428673077901</v>
      </c>
      <c r="M25" s="10" t="s">
        <v>152</v>
      </c>
      <c r="N25" s="18">
        <v>12.725622149814599</v>
      </c>
      <c r="O25" s="10" t="s">
        <v>152</v>
      </c>
      <c r="P25" s="18">
        <v>16.980485658100701</v>
      </c>
      <c r="Q25" s="10" t="s">
        <v>152</v>
      </c>
    </row>
    <row r="26" spans="1:17" x14ac:dyDescent="0.2">
      <c r="A26" s="12" t="s">
        <v>188</v>
      </c>
      <c r="B26" s="18">
        <v>5.5453437300466302</v>
      </c>
      <c r="C26" s="10" t="s">
        <v>152</v>
      </c>
      <c r="D26" s="18">
        <v>9.8186475649412195</v>
      </c>
      <c r="E26" s="10" t="s">
        <v>152</v>
      </c>
      <c r="F26" s="18">
        <v>20.082026788495501</v>
      </c>
      <c r="G26" s="10" t="s">
        <v>186</v>
      </c>
      <c r="H26" s="18">
        <v>8.6961048631123301</v>
      </c>
      <c r="I26" s="10" t="s">
        <v>152</v>
      </c>
      <c r="J26" s="18">
        <v>3.7074642311466102</v>
      </c>
      <c r="K26" s="10" t="s">
        <v>152</v>
      </c>
      <c r="L26" s="18">
        <v>21.179647797862799</v>
      </c>
      <c r="M26" s="10" t="s">
        <v>152</v>
      </c>
      <c r="N26" s="18">
        <v>12.549468812956601</v>
      </c>
      <c r="O26" s="10" t="s">
        <v>152</v>
      </c>
      <c r="P26" s="18">
        <v>15.4785237698082</v>
      </c>
      <c r="Q26" s="10" t="s">
        <v>152</v>
      </c>
    </row>
    <row r="27" spans="1:17" x14ac:dyDescent="0.2">
      <c r="A27" s="12" t="s">
        <v>189</v>
      </c>
      <c r="B27" s="18">
        <v>3.6118395057293702</v>
      </c>
      <c r="C27" s="10" t="s">
        <v>152</v>
      </c>
      <c r="D27" s="18">
        <v>7.5868933194933099</v>
      </c>
      <c r="E27" s="10" t="s">
        <v>152</v>
      </c>
      <c r="F27" s="18">
        <v>10.315674552982999</v>
      </c>
      <c r="G27" s="10" t="s">
        <v>194</v>
      </c>
      <c r="H27" s="18">
        <v>7.1330655195859496</v>
      </c>
      <c r="I27" s="10" t="s">
        <v>152</v>
      </c>
      <c r="J27" s="18">
        <v>3.43982520373214</v>
      </c>
      <c r="K27" s="10" t="s">
        <v>152</v>
      </c>
      <c r="L27" s="18">
        <v>17.071710185719301</v>
      </c>
      <c r="M27" s="10" t="s">
        <v>152</v>
      </c>
      <c r="N27" s="18">
        <v>10.1199866391434</v>
      </c>
      <c r="O27" s="10" t="s">
        <v>152</v>
      </c>
      <c r="P27" s="18">
        <v>9.6301752923558599</v>
      </c>
      <c r="Q27" s="10" t="s">
        <v>152</v>
      </c>
    </row>
    <row r="28" spans="1:17" x14ac:dyDescent="0.2">
      <c r="A28" s="12" t="s">
        <v>190</v>
      </c>
      <c r="B28" s="18">
        <v>4.4719050798135003</v>
      </c>
      <c r="C28" s="10" t="s">
        <v>152</v>
      </c>
      <c r="D28" s="18">
        <v>5.1405327014093603</v>
      </c>
      <c r="E28" s="10" t="s">
        <v>152</v>
      </c>
      <c r="F28" s="18">
        <v>10.6572205322041</v>
      </c>
      <c r="G28" s="10" t="s">
        <v>152</v>
      </c>
      <c r="H28" s="18">
        <v>6.9669407619645103</v>
      </c>
      <c r="I28" s="10" t="s">
        <v>152</v>
      </c>
      <c r="J28" s="18">
        <v>3.4478201189834898</v>
      </c>
      <c r="K28" s="10" t="s">
        <v>152</v>
      </c>
      <c r="L28" s="18">
        <v>17.185415654526601</v>
      </c>
      <c r="M28" s="10" t="s">
        <v>152</v>
      </c>
      <c r="N28" s="18">
        <v>5.6549640363410498</v>
      </c>
      <c r="O28" s="10" t="s">
        <v>152</v>
      </c>
      <c r="P28" s="18">
        <v>11.3392534607848</v>
      </c>
      <c r="Q28" s="10" t="s">
        <v>152</v>
      </c>
    </row>
    <row r="29" spans="1:17" x14ac:dyDescent="0.2">
      <c r="A29" s="12" t="s">
        <v>191</v>
      </c>
      <c r="B29" s="18">
        <v>4.3443673547003998</v>
      </c>
      <c r="C29" s="10" t="s">
        <v>152</v>
      </c>
      <c r="D29" s="18">
        <v>4.8744290348828301</v>
      </c>
      <c r="E29" s="10" t="s">
        <v>224</v>
      </c>
      <c r="F29" s="18">
        <v>10.472004975986801</v>
      </c>
      <c r="G29" s="10" t="s">
        <v>152</v>
      </c>
      <c r="H29" s="18">
        <v>6.8002980301226996</v>
      </c>
      <c r="I29" s="10" t="s">
        <v>152</v>
      </c>
      <c r="J29" s="18">
        <v>3.2557708600125501</v>
      </c>
      <c r="K29" s="10" t="s">
        <v>152</v>
      </c>
      <c r="L29" s="18">
        <v>16.622745081580302</v>
      </c>
      <c r="M29" s="10" t="s">
        <v>152</v>
      </c>
      <c r="N29" s="18">
        <v>6.1927544627337703</v>
      </c>
      <c r="O29" s="10" t="s">
        <v>152</v>
      </c>
      <c r="P29" s="18">
        <v>9.9796870540438203</v>
      </c>
      <c r="Q29" s="10" t="s">
        <v>152</v>
      </c>
    </row>
    <row r="30" spans="1:17" x14ac:dyDescent="0.2">
      <c r="A30" s="12" t="s">
        <v>192</v>
      </c>
      <c r="B30" s="18">
        <v>4.8232755665928604</v>
      </c>
      <c r="C30" s="10" t="s">
        <v>152</v>
      </c>
      <c r="D30" s="18">
        <v>5.2920236690896099</v>
      </c>
      <c r="E30" s="10" t="s">
        <v>225</v>
      </c>
      <c r="F30" s="18">
        <v>10.8976360597322</v>
      </c>
      <c r="G30" s="10" t="s">
        <v>152</v>
      </c>
      <c r="H30" s="18">
        <v>6.5149910933475104</v>
      </c>
      <c r="I30" s="10" t="s">
        <v>152</v>
      </c>
      <c r="J30" s="18">
        <v>3.7311501468605299</v>
      </c>
      <c r="K30" s="10" t="s">
        <v>152</v>
      </c>
      <c r="L30" s="18">
        <v>17.325608033040801</v>
      </c>
      <c r="M30" s="10" t="s">
        <v>152</v>
      </c>
      <c r="N30" s="18">
        <v>7.3628332990168603</v>
      </c>
      <c r="O30" s="10" t="s">
        <v>152</v>
      </c>
      <c r="P30" s="18">
        <v>10.4841049840739</v>
      </c>
      <c r="Q30" s="10" t="s">
        <v>152</v>
      </c>
    </row>
    <row r="31" spans="1:17" x14ac:dyDescent="0.2">
      <c r="A31" s="12" t="s">
        <v>193</v>
      </c>
      <c r="B31" s="18">
        <v>5.0223617381947703</v>
      </c>
      <c r="C31" s="10" t="s">
        <v>152</v>
      </c>
      <c r="D31" s="18">
        <v>4.9580733466622897</v>
      </c>
      <c r="E31" s="10" t="s">
        <v>226</v>
      </c>
      <c r="F31" s="18">
        <v>11.194027474422899</v>
      </c>
      <c r="G31" s="10" t="s">
        <v>152</v>
      </c>
      <c r="H31" s="18">
        <v>5.3807234041240299</v>
      </c>
      <c r="I31" s="10" t="s">
        <v>152</v>
      </c>
      <c r="J31" s="18">
        <v>3.8648851963848201</v>
      </c>
      <c r="K31" s="10" t="s">
        <v>152</v>
      </c>
      <c r="L31" s="18">
        <v>6.7871991325086496</v>
      </c>
      <c r="M31" s="10" t="s">
        <v>227</v>
      </c>
      <c r="N31" s="18">
        <v>7.6647008186603998</v>
      </c>
      <c r="O31" s="10" t="s">
        <v>152</v>
      </c>
      <c r="P31" s="18">
        <v>10.617648172695599</v>
      </c>
      <c r="Q31" s="10" t="s">
        <v>152</v>
      </c>
    </row>
    <row r="32" spans="1:17" x14ac:dyDescent="0.2">
      <c r="A32" s="15" t="s">
        <v>195</v>
      </c>
      <c r="B32" s="19">
        <v>5.4531689425063297</v>
      </c>
      <c r="C32" s="14" t="s">
        <v>152</v>
      </c>
      <c r="D32" s="19">
        <v>4.1406609434767896</v>
      </c>
      <c r="E32" s="14" t="s">
        <v>152</v>
      </c>
      <c r="F32" s="19">
        <v>11.6515303255751</v>
      </c>
      <c r="G32" s="14" t="s">
        <v>152</v>
      </c>
      <c r="H32" s="19">
        <v>4.94025268255821</v>
      </c>
      <c r="I32" s="14" t="s">
        <v>152</v>
      </c>
      <c r="J32" s="19">
        <v>3.7724256174427002</v>
      </c>
      <c r="K32" s="14" t="s">
        <v>228</v>
      </c>
      <c r="L32" s="19">
        <v>7.5284571555556896</v>
      </c>
      <c r="M32" s="14" t="s">
        <v>152</v>
      </c>
      <c r="N32" s="19">
        <v>7.1461982798387904</v>
      </c>
      <c r="O32" s="14" t="s">
        <v>152</v>
      </c>
      <c r="P32" s="19">
        <v>10.959329806529601</v>
      </c>
      <c r="Q32" s="14" t="s">
        <v>152</v>
      </c>
    </row>
    <row r="34" spans="1:2" x14ac:dyDescent="0.2">
      <c r="A34" s="16" t="s">
        <v>196</v>
      </c>
      <c r="B34" s="16" t="s">
        <v>229</v>
      </c>
    </row>
    <row r="36" spans="1:2" x14ac:dyDescent="0.2">
      <c r="B36" s="16" t="s">
        <v>230</v>
      </c>
    </row>
    <row r="37" spans="1:2" x14ac:dyDescent="0.2">
      <c r="B37" s="16" t="s">
        <v>231</v>
      </c>
    </row>
    <row r="38" spans="1:2" x14ac:dyDescent="0.2">
      <c r="B38" s="16" t="s">
        <v>232</v>
      </c>
    </row>
    <row r="39" spans="1:2" x14ac:dyDescent="0.2">
      <c r="B39" s="16" t="s">
        <v>233</v>
      </c>
    </row>
    <row r="40" spans="1:2" x14ac:dyDescent="0.2">
      <c r="B40" s="16" t="s">
        <v>234</v>
      </c>
    </row>
    <row r="41" spans="1:2" x14ac:dyDescent="0.2">
      <c r="B41" s="16" t="s">
        <v>235</v>
      </c>
    </row>
    <row r="42" spans="1:2" x14ac:dyDescent="0.2">
      <c r="B42" s="16" t="s">
        <v>236</v>
      </c>
    </row>
    <row r="43" spans="1:2" x14ac:dyDescent="0.2">
      <c r="B43" s="16" t="s">
        <v>237</v>
      </c>
    </row>
    <row r="44" spans="1:2" x14ac:dyDescent="0.2">
      <c r="B44" s="16" t="s">
        <v>238</v>
      </c>
    </row>
    <row r="45" spans="1:2" x14ac:dyDescent="0.2">
      <c r="B45" s="16" t="s">
        <v>239</v>
      </c>
    </row>
    <row r="46" spans="1:2" x14ac:dyDescent="0.2">
      <c r="B46" s="16" t="s">
        <v>240</v>
      </c>
    </row>
    <row r="50" spans="1:1" x14ac:dyDescent="0.2">
      <c r="A50" s="17" t="str">
        <f>HYPERLINK("#'CASINO 14'!A2", "&lt;&lt;&lt; Previous table")</f>
        <v>&lt;&lt;&lt; Previous table</v>
      </c>
    </row>
    <row r="51" spans="1:1" x14ac:dyDescent="0.2">
      <c r="A51" s="17" t="str">
        <f>HYPERLINK("#'GAMING_MACHINES 1'!A2", "&gt;&gt;&gt; Next table")</f>
        <v>&gt;&gt;&gt; Next table</v>
      </c>
    </row>
  </sheetData>
  <mergeCells count="11">
    <mergeCell ref="A2:Q2"/>
    <mergeCell ref="A3:Q3"/>
    <mergeCell ref="A6:Q6"/>
    <mergeCell ref="B5:C5"/>
    <mergeCell ref="D5:E5"/>
    <mergeCell ref="F5:G5"/>
    <mergeCell ref="H5:I5"/>
    <mergeCell ref="J5:K5"/>
    <mergeCell ref="L5:M5"/>
    <mergeCell ref="N5:O5"/>
    <mergeCell ref="P5:Q5"/>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4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HYPERLINK("#'INDEX'!B21", "Link to index")</f>
        <v>Link to index</v>
      </c>
    </row>
    <row r="2" spans="1:19" ht="15.75" customHeight="1" x14ac:dyDescent="0.2">
      <c r="A2" s="27" t="s">
        <v>245</v>
      </c>
      <c r="B2" s="28"/>
      <c r="C2" s="28"/>
      <c r="D2" s="28"/>
      <c r="E2" s="28"/>
      <c r="F2" s="28"/>
      <c r="G2" s="28"/>
      <c r="H2" s="28"/>
      <c r="I2" s="28"/>
      <c r="J2" s="28"/>
      <c r="K2" s="28"/>
      <c r="L2" s="28"/>
      <c r="M2" s="28"/>
      <c r="N2" s="28"/>
      <c r="O2" s="28"/>
      <c r="P2" s="28"/>
      <c r="Q2" s="28"/>
      <c r="R2" s="28"/>
      <c r="S2" s="28"/>
    </row>
    <row r="3" spans="1:19" ht="15.75" customHeight="1" x14ac:dyDescent="0.2">
      <c r="A3" s="27" t="s">
        <v>32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1584.076</v>
      </c>
      <c r="C7" s="10" t="s">
        <v>152</v>
      </c>
      <c r="D7" s="9">
        <v>38821.991999999998</v>
      </c>
      <c r="E7" s="10" t="s">
        <v>152</v>
      </c>
      <c r="F7" s="9">
        <v>281.93</v>
      </c>
      <c r="G7" s="10" t="s">
        <v>152</v>
      </c>
      <c r="H7" s="9">
        <v>6348.1130000000003</v>
      </c>
      <c r="I7" s="10" t="s">
        <v>152</v>
      </c>
      <c r="J7" s="9">
        <v>4123.067</v>
      </c>
      <c r="K7" s="10" t="s">
        <v>152</v>
      </c>
      <c r="L7" s="9">
        <v>592.65899999999999</v>
      </c>
      <c r="M7" s="10" t="s">
        <v>152</v>
      </c>
      <c r="N7" s="9">
        <v>22387.653999999999</v>
      </c>
      <c r="O7" s="10" t="s">
        <v>152</v>
      </c>
      <c r="P7" s="9">
        <v>0</v>
      </c>
      <c r="Q7" s="10" t="s">
        <v>246</v>
      </c>
      <c r="R7" s="9">
        <v>74139.490999999995</v>
      </c>
      <c r="S7" s="10" t="s">
        <v>152</v>
      </c>
    </row>
    <row r="8" spans="1:19" x14ac:dyDescent="0.2">
      <c r="A8" s="12" t="s">
        <v>164</v>
      </c>
      <c r="B8" s="9">
        <v>1692.527</v>
      </c>
      <c r="C8" s="10" t="s">
        <v>152</v>
      </c>
      <c r="D8" s="9">
        <v>38922.493000000002</v>
      </c>
      <c r="E8" s="10" t="s">
        <v>152</v>
      </c>
      <c r="F8" s="9">
        <v>297.79199999999997</v>
      </c>
      <c r="G8" s="10" t="s">
        <v>152</v>
      </c>
      <c r="H8" s="9">
        <v>7534.2349999999997</v>
      </c>
      <c r="I8" s="10" t="s">
        <v>152</v>
      </c>
      <c r="J8" s="9">
        <v>4644.183</v>
      </c>
      <c r="K8" s="10" t="s">
        <v>152</v>
      </c>
      <c r="L8" s="9">
        <v>749.55</v>
      </c>
      <c r="M8" s="10" t="s">
        <v>152</v>
      </c>
      <c r="N8" s="9">
        <v>23889.687000000002</v>
      </c>
      <c r="O8" s="10" t="s">
        <v>152</v>
      </c>
      <c r="P8" s="9">
        <v>0</v>
      </c>
      <c r="Q8" s="10" t="s">
        <v>246</v>
      </c>
      <c r="R8" s="9">
        <v>77730.467000000004</v>
      </c>
      <c r="S8" s="10" t="s">
        <v>152</v>
      </c>
    </row>
    <row r="9" spans="1:19" x14ac:dyDescent="0.2">
      <c r="A9" s="12" t="s">
        <v>165</v>
      </c>
      <c r="B9" s="9">
        <v>1855.229</v>
      </c>
      <c r="C9" s="10" t="s">
        <v>152</v>
      </c>
      <c r="D9" s="9">
        <v>42842.728000000003</v>
      </c>
      <c r="E9" s="10" t="s">
        <v>152</v>
      </c>
      <c r="F9" s="9">
        <v>335.18200000000002</v>
      </c>
      <c r="G9" s="10" t="s">
        <v>152</v>
      </c>
      <c r="H9" s="9">
        <v>8544.5130000000008</v>
      </c>
      <c r="I9" s="10" t="s">
        <v>152</v>
      </c>
      <c r="J9" s="9">
        <v>5225.0519999999997</v>
      </c>
      <c r="K9" s="10" t="s">
        <v>152</v>
      </c>
      <c r="L9" s="9">
        <v>853.33900000000006</v>
      </c>
      <c r="M9" s="10" t="s">
        <v>152</v>
      </c>
      <c r="N9" s="9">
        <v>25427.705000000002</v>
      </c>
      <c r="O9" s="10" t="s">
        <v>152</v>
      </c>
      <c r="P9" s="9">
        <v>0</v>
      </c>
      <c r="Q9" s="10" t="s">
        <v>246</v>
      </c>
      <c r="R9" s="9">
        <v>85083.748000000007</v>
      </c>
      <c r="S9" s="10" t="s">
        <v>152</v>
      </c>
    </row>
    <row r="10" spans="1:19" x14ac:dyDescent="0.2">
      <c r="A10" s="12" t="s">
        <v>166</v>
      </c>
      <c r="B10" s="9">
        <v>1980.13</v>
      </c>
      <c r="C10" s="10" t="s">
        <v>152</v>
      </c>
      <c r="D10" s="9">
        <v>47730.741000000002</v>
      </c>
      <c r="E10" s="10" t="s">
        <v>152</v>
      </c>
      <c r="F10" s="9">
        <v>351.863</v>
      </c>
      <c r="G10" s="10" t="s">
        <v>152</v>
      </c>
      <c r="H10" s="9">
        <v>10038.249</v>
      </c>
      <c r="I10" s="10" t="s">
        <v>152</v>
      </c>
      <c r="J10" s="9">
        <v>5852.7190000000001</v>
      </c>
      <c r="K10" s="10" t="s">
        <v>152</v>
      </c>
      <c r="L10" s="9">
        <v>946.16399999999999</v>
      </c>
      <c r="M10" s="10" t="s">
        <v>152</v>
      </c>
      <c r="N10" s="9">
        <v>23265.472000000002</v>
      </c>
      <c r="O10" s="10" t="s">
        <v>152</v>
      </c>
      <c r="P10" s="9">
        <v>0</v>
      </c>
      <c r="Q10" s="10" t="s">
        <v>246</v>
      </c>
      <c r="R10" s="9">
        <v>90165.338000000003</v>
      </c>
      <c r="S10" s="10" t="s">
        <v>152</v>
      </c>
    </row>
    <row r="11" spans="1:19" x14ac:dyDescent="0.2">
      <c r="A11" s="12" t="s">
        <v>170</v>
      </c>
      <c r="B11" s="9">
        <v>2077.192</v>
      </c>
      <c r="C11" s="10" t="s">
        <v>152</v>
      </c>
      <c r="D11" s="9">
        <v>50314.521999999997</v>
      </c>
      <c r="E11" s="10" t="s">
        <v>152</v>
      </c>
      <c r="F11" s="9">
        <v>393.38799999999998</v>
      </c>
      <c r="G11" s="10" t="s">
        <v>152</v>
      </c>
      <c r="H11" s="9">
        <v>12176.067999999999</v>
      </c>
      <c r="I11" s="10" t="s">
        <v>152</v>
      </c>
      <c r="J11" s="9">
        <v>6501.8710000000001</v>
      </c>
      <c r="K11" s="10" t="s">
        <v>152</v>
      </c>
      <c r="L11" s="9">
        <v>1038.796</v>
      </c>
      <c r="M11" s="10" t="s">
        <v>152</v>
      </c>
      <c r="N11" s="9">
        <v>23248.504000000001</v>
      </c>
      <c r="O11" s="10" t="s">
        <v>152</v>
      </c>
      <c r="P11" s="9">
        <v>0</v>
      </c>
      <c r="Q11" s="10" t="s">
        <v>246</v>
      </c>
      <c r="R11" s="9">
        <v>95750.341</v>
      </c>
      <c r="S11" s="10" t="s">
        <v>152</v>
      </c>
    </row>
    <row r="12" spans="1:19" x14ac:dyDescent="0.2">
      <c r="A12" s="12" t="s">
        <v>171</v>
      </c>
      <c r="B12" s="9">
        <v>2040.4639999999999</v>
      </c>
      <c r="C12" s="10" t="s">
        <v>152</v>
      </c>
      <c r="D12" s="9">
        <v>53953.654999999999</v>
      </c>
      <c r="E12" s="10" t="s">
        <v>152</v>
      </c>
      <c r="F12" s="9">
        <v>456</v>
      </c>
      <c r="G12" s="10" t="s">
        <v>152</v>
      </c>
      <c r="H12" s="9">
        <v>14393.736000000001</v>
      </c>
      <c r="I12" s="10" t="s">
        <v>152</v>
      </c>
      <c r="J12" s="9">
        <v>6994.8950000000004</v>
      </c>
      <c r="K12" s="10" t="s">
        <v>152</v>
      </c>
      <c r="L12" s="9">
        <v>1081.989</v>
      </c>
      <c r="M12" s="10" t="s">
        <v>152</v>
      </c>
      <c r="N12" s="9">
        <v>23820.186000000002</v>
      </c>
      <c r="O12" s="10" t="s">
        <v>152</v>
      </c>
      <c r="P12" s="9">
        <v>0</v>
      </c>
      <c r="Q12" s="10" t="s">
        <v>246</v>
      </c>
      <c r="R12" s="9">
        <v>102740.925</v>
      </c>
      <c r="S12" s="10" t="s">
        <v>152</v>
      </c>
    </row>
    <row r="13" spans="1:19" x14ac:dyDescent="0.2">
      <c r="A13" s="12" t="s">
        <v>172</v>
      </c>
      <c r="B13" s="9">
        <v>2164.1439999999998</v>
      </c>
      <c r="C13" s="10" t="s">
        <v>152</v>
      </c>
      <c r="D13" s="9">
        <v>56534.739000000001</v>
      </c>
      <c r="E13" s="10" t="s">
        <v>152</v>
      </c>
      <c r="F13" s="9">
        <v>530.11028999999996</v>
      </c>
      <c r="G13" s="10" t="s">
        <v>152</v>
      </c>
      <c r="H13" s="9">
        <v>15962.271000000001</v>
      </c>
      <c r="I13" s="10" t="s">
        <v>152</v>
      </c>
      <c r="J13" s="9">
        <v>7338.9560000000001</v>
      </c>
      <c r="K13" s="10" t="s">
        <v>152</v>
      </c>
      <c r="L13" s="9">
        <v>953.02774999999997</v>
      </c>
      <c r="M13" s="10" t="s">
        <v>152</v>
      </c>
      <c r="N13" s="9">
        <v>24440.243999999999</v>
      </c>
      <c r="O13" s="10" t="s">
        <v>152</v>
      </c>
      <c r="P13" s="9">
        <v>0</v>
      </c>
      <c r="Q13" s="10" t="s">
        <v>246</v>
      </c>
      <c r="R13" s="9">
        <v>107923.49204</v>
      </c>
      <c r="S13" s="10" t="s">
        <v>152</v>
      </c>
    </row>
    <row r="14" spans="1:19" x14ac:dyDescent="0.2">
      <c r="A14" s="12" t="s">
        <v>173</v>
      </c>
      <c r="B14" s="9">
        <v>2151.8620000000001</v>
      </c>
      <c r="C14" s="10" t="s">
        <v>152</v>
      </c>
      <c r="D14" s="9">
        <v>59972.491000000002</v>
      </c>
      <c r="E14" s="10" t="s">
        <v>152</v>
      </c>
      <c r="F14" s="9">
        <v>601.87900000000002</v>
      </c>
      <c r="G14" s="10" t="s">
        <v>152</v>
      </c>
      <c r="H14" s="9">
        <v>15361.427</v>
      </c>
      <c r="I14" s="10" t="s">
        <v>152</v>
      </c>
      <c r="J14" s="9">
        <v>8009.3389999999999</v>
      </c>
      <c r="K14" s="10" t="s">
        <v>152</v>
      </c>
      <c r="L14" s="9">
        <v>0</v>
      </c>
      <c r="M14" s="10" t="s">
        <v>167</v>
      </c>
      <c r="N14" s="9">
        <v>25231.01</v>
      </c>
      <c r="O14" s="10" t="s">
        <v>152</v>
      </c>
      <c r="P14" s="9">
        <v>0</v>
      </c>
      <c r="Q14" s="10" t="s">
        <v>246</v>
      </c>
      <c r="R14" s="9">
        <v>111328.008</v>
      </c>
      <c r="S14" s="10" t="s">
        <v>169</v>
      </c>
    </row>
    <row r="15" spans="1:19" x14ac:dyDescent="0.2">
      <c r="A15" s="12" t="s">
        <v>174</v>
      </c>
      <c r="B15" s="9">
        <v>2111.078</v>
      </c>
      <c r="C15" s="10" t="s">
        <v>152</v>
      </c>
      <c r="D15" s="9">
        <v>55003.555999999997</v>
      </c>
      <c r="E15" s="10" t="s">
        <v>152</v>
      </c>
      <c r="F15" s="9">
        <v>698.43671600000005</v>
      </c>
      <c r="G15" s="10" t="s">
        <v>152</v>
      </c>
      <c r="H15" s="9">
        <v>17141.616526770002</v>
      </c>
      <c r="I15" s="10" t="s">
        <v>152</v>
      </c>
      <c r="J15" s="9">
        <v>7814.2420000000002</v>
      </c>
      <c r="K15" s="10" t="s">
        <v>152</v>
      </c>
      <c r="L15" s="9">
        <v>0</v>
      </c>
      <c r="M15" s="10" t="s">
        <v>167</v>
      </c>
      <c r="N15" s="9">
        <v>26204.473999999998</v>
      </c>
      <c r="O15" s="10" t="s">
        <v>152</v>
      </c>
      <c r="P15" s="9">
        <v>0</v>
      </c>
      <c r="Q15" s="10" t="s">
        <v>246</v>
      </c>
      <c r="R15" s="9">
        <v>108973.40324277</v>
      </c>
      <c r="S15" s="10" t="s">
        <v>169</v>
      </c>
    </row>
    <row r="16" spans="1:19" x14ac:dyDescent="0.2">
      <c r="A16" s="12" t="s">
        <v>176</v>
      </c>
      <c r="B16" s="9">
        <v>2085.2220000000002</v>
      </c>
      <c r="C16" s="10" t="s">
        <v>152</v>
      </c>
      <c r="D16" s="9">
        <v>57510.474999999999</v>
      </c>
      <c r="E16" s="10" t="s">
        <v>152</v>
      </c>
      <c r="F16" s="9">
        <v>769.0472188</v>
      </c>
      <c r="G16" s="10" t="s">
        <v>152</v>
      </c>
      <c r="H16" s="9">
        <v>18189.755000000001</v>
      </c>
      <c r="I16" s="10" t="s">
        <v>152</v>
      </c>
      <c r="J16" s="9">
        <v>7900.1059999999998</v>
      </c>
      <c r="K16" s="10" t="s">
        <v>152</v>
      </c>
      <c r="L16" s="9">
        <v>0</v>
      </c>
      <c r="M16" s="10" t="s">
        <v>167</v>
      </c>
      <c r="N16" s="9">
        <v>27664.238000000001</v>
      </c>
      <c r="O16" s="10" t="s">
        <v>152</v>
      </c>
      <c r="P16" s="9">
        <v>0</v>
      </c>
      <c r="Q16" s="10" t="s">
        <v>246</v>
      </c>
      <c r="R16" s="9">
        <v>114118.8432188</v>
      </c>
      <c r="S16" s="10" t="s">
        <v>169</v>
      </c>
    </row>
    <row r="17" spans="1:19" x14ac:dyDescent="0.2">
      <c r="A17" s="12" t="s">
        <v>177</v>
      </c>
      <c r="B17" s="9">
        <v>2078.2089999999998</v>
      </c>
      <c r="C17" s="10" t="s">
        <v>152</v>
      </c>
      <c r="D17" s="9">
        <v>58485.413999999997</v>
      </c>
      <c r="E17" s="10" t="s">
        <v>152</v>
      </c>
      <c r="F17" s="9">
        <v>684.25378599999999</v>
      </c>
      <c r="G17" s="10" t="s">
        <v>152</v>
      </c>
      <c r="H17" s="9">
        <v>17720.508999999998</v>
      </c>
      <c r="I17" s="10" t="s">
        <v>152</v>
      </c>
      <c r="J17" s="9">
        <v>7747.2939999999999</v>
      </c>
      <c r="K17" s="10" t="s">
        <v>152</v>
      </c>
      <c r="L17" s="9">
        <v>0</v>
      </c>
      <c r="M17" s="10" t="s">
        <v>167</v>
      </c>
      <c r="N17" s="9">
        <v>26798.448772539999</v>
      </c>
      <c r="O17" s="10" t="s">
        <v>152</v>
      </c>
      <c r="P17" s="9">
        <v>0</v>
      </c>
      <c r="Q17" s="10" t="s">
        <v>246</v>
      </c>
      <c r="R17" s="9">
        <v>113514.12855854</v>
      </c>
      <c r="S17" s="10" t="s">
        <v>169</v>
      </c>
    </row>
    <row r="18" spans="1:19" x14ac:dyDescent="0.2">
      <c r="A18" s="12" t="s">
        <v>178</v>
      </c>
      <c r="B18" s="9">
        <v>2191.8519999999999</v>
      </c>
      <c r="C18" s="10" t="s">
        <v>152</v>
      </c>
      <c r="D18" s="9">
        <v>62254.555999999997</v>
      </c>
      <c r="E18" s="10" t="s">
        <v>152</v>
      </c>
      <c r="F18" s="9">
        <v>613.47238700000003</v>
      </c>
      <c r="G18" s="10" t="s">
        <v>152</v>
      </c>
      <c r="H18" s="9">
        <v>18856.419999999998</v>
      </c>
      <c r="I18" s="10" t="s">
        <v>152</v>
      </c>
      <c r="J18" s="9">
        <v>7988.7529999999997</v>
      </c>
      <c r="K18" s="10" t="s">
        <v>152</v>
      </c>
      <c r="L18" s="9">
        <v>0</v>
      </c>
      <c r="M18" s="10" t="s">
        <v>167</v>
      </c>
      <c r="N18" s="9">
        <v>27555.69</v>
      </c>
      <c r="O18" s="10" t="s">
        <v>152</v>
      </c>
      <c r="P18" s="9">
        <v>0</v>
      </c>
      <c r="Q18" s="10" t="s">
        <v>246</v>
      </c>
      <c r="R18" s="9">
        <v>119460.74338699999</v>
      </c>
      <c r="S18" s="10" t="s">
        <v>169</v>
      </c>
    </row>
    <row r="19" spans="1:19" x14ac:dyDescent="0.2">
      <c r="A19" s="12" t="s">
        <v>179</v>
      </c>
      <c r="B19" s="9">
        <v>2214.846</v>
      </c>
      <c r="C19" s="10" t="s">
        <v>152</v>
      </c>
      <c r="D19" s="9">
        <v>65246.703999999998</v>
      </c>
      <c r="E19" s="10" t="s">
        <v>152</v>
      </c>
      <c r="F19" s="9">
        <v>619.80101999999999</v>
      </c>
      <c r="G19" s="10" t="s">
        <v>152</v>
      </c>
      <c r="H19" s="9">
        <v>19895.643</v>
      </c>
      <c r="I19" s="10" t="s">
        <v>152</v>
      </c>
      <c r="J19" s="9">
        <v>7996.29</v>
      </c>
      <c r="K19" s="10" t="s">
        <v>152</v>
      </c>
      <c r="L19" s="9">
        <v>0</v>
      </c>
      <c r="M19" s="10" t="s">
        <v>167</v>
      </c>
      <c r="N19" s="9">
        <v>27587.198</v>
      </c>
      <c r="O19" s="10" t="s">
        <v>152</v>
      </c>
      <c r="P19" s="9">
        <v>0</v>
      </c>
      <c r="Q19" s="10" t="s">
        <v>246</v>
      </c>
      <c r="R19" s="9">
        <v>123560.48202</v>
      </c>
      <c r="S19" s="10" t="s">
        <v>169</v>
      </c>
    </row>
    <row r="20" spans="1:19" x14ac:dyDescent="0.2">
      <c r="A20" s="12" t="s">
        <v>180</v>
      </c>
      <c r="B20" s="9">
        <v>2225.433</v>
      </c>
      <c r="C20" s="10" t="s">
        <v>152</v>
      </c>
      <c r="D20" s="9">
        <v>66919.17</v>
      </c>
      <c r="E20" s="10" t="s">
        <v>152</v>
      </c>
      <c r="F20" s="9">
        <v>611.80435899999998</v>
      </c>
      <c r="G20" s="10" t="s">
        <v>152</v>
      </c>
      <c r="H20" s="9">
        <v>20715.673999999999</v>
      </c>
      <c r="I20" s="10" t="s">
        <v>152</v>
      </c>
      <c r="J20" s="9">
        <v>7901.741</v>
      </c>
      <c r="K20" s="10" t="s">
        <v>152</v>
      </c>
      <c r="L20" s="9">
        <v>0</v>
      </c>
      <c r="M20" s="10" t="s">
        <v>167</v>
      </c>
      <c r="N20" s="9">
        <v>25838.812999999998</v>
      </c>
      <c r="O20" s="10" t="s">
        <v>152</v>
      </c>
      <c r="P20" s="9">
        <v>0</v>
      </c>
      <c r="Q20" s="10" t="s">
        <v>246</v>
      </c>
      <c r="R20" s="9">
        <v>124212.63535900001</v>
      </c>
      <c r="S20" s="10" t="s">
        <v>169</v>
      </c>
    </row>
    <row r="21" spans="1:19" x14ac:dyDescent="0.2">
      <c r="A21" s="12" t="s">
        <v>181</v>
      </c>
      <c r="B21" s="9">
        <v>2176.3719999999998</v>
      </c>
      <c r="C21" s="10" t="s">
        <v>152</v>
      </c>
      <c r="D21" s="9">
        <v>69371.053</v>
      </c>
      <c r="E21" s="10" t="s">
        <v>152</v>
      </c>
      <c r="F21" s="9">
        <v>706.07222200000001</v>
      </c>
      <c r="G21" s="10" t="s">
        <v>152</v>
      </c>
      <c r="H21" s="9">
        <v>21501.85</v>
      </c>
      <c r="I21" s="10" t="s">
        <v>152</v>
      </c>
      <c r="J21" s="9">
        <v>7995.86</v>
      </c>
      <c r="K21" s="10" t="s">
        <v>152</v>
      </c>
      <c r="L21" s="9">
        <v>0</v>
      </c>
      <c r="M21" s="10" t="s">
        <v>167</v>
      </c>
      <c r="N21" s="9">
        <v>26632.511211690002</v>
      </c>
      <c r="O21" s="10" t="s">
        <v>152</v>
      </c>
      <c r="P21" s="9">
        <v>0</v>
      </c>
      <c r="Q21" s="10" t="s">
        <v>246</v>
      </c>
      <c r="R21" s="9">
        <v>128383.71843369</v>
      </c>
      <c r="S21" s="10" t="s">
        <v>169</v>
      </c>
    </row>
    <row r="22" spans="1:19" x14ac:dyDescent="0.2">
      <c r="A22" s="12" t="s">
        <v>182</v>
      </c>
      <c r="B22" s="9">
        <v>2016.4480000000001</v>
      </c>
      <c r="C22" s="10" t="s">
        <v>152</v>
      </c>
      <c r="D22" s="9">
        <v>74297.266000000003</v>
      </c>
      <c r="E22" s="10" t="s">
        <v>152</v>
      </c>
      <c r="F22" s="9">
        <v>870.40526999999997</v>
      </c>
      <c r="G22" s="10" t="s">
        <v>152</v>
      </c>
      <c r="H22" s="9">
        <v>22909.324000000001</v>
      </c>
      <c r="I22" s="10" t="s">
        <v>152</v>
      </c>
      <c r="J22" s="9">
        <v>8055.7079999999996</v>
      </c>
      <c r="K22" s="10" t="s">
        <v>152</v>
      </c>
      <c r="L22" s="9">
        <v>0</v>
      </c>
      <c r="M22" s="10" t="s">
        <v>167</v>
      </c>
      <c r="N22" s="9">
        <v>27546.894</v>
      </c>
      <c r="O22" s="10" t="s">
        <v>152</v>
      </c>
      <c r="P22" s="9">
        <v>0</v>
      </c>
      <c r="Q22" s="10" t="s">
        <v>246</v>
      </c>
      <c r="R22" s="9">
        <v>135696.04527</v>
      </c>
      <c r="S22" s="10" t="s">
        <v>169</v>
      </c>
    </row>
    <row r="23" spans="1:19" x14ac:dyDescent="0.2">
      <c r="A23" s="12" t="s">
        <v>184</v>
      </c>
      <c r="B23" s="9">
        <v>2047.7049999999999</v>
      </c>
      <c r="C23" s="10" t="s">
        <v>152</v>
      </c>
      <c r="D23" s="9">
        <v>79056.857999999993</v>
      </c>
      <c r="E23" s="10" t="s">
        <v>152</v>
      </c>
      <c r="F23" s="9">
        <v>931.86244999999997</v>
      </c>
      <c r="G23" s="10" t="s">
        <v>152</v>
      </c>
      <c r="H23" s="9">
        <v>24186.179</v>
      </c>
      <c r="I23" s="10" t="s">
        <v>152</v>
      </c>
      <c r="J23" s="9">
        <v>8000.393</v>
      </c>
      <c r="K23" s="10" t="s">
        <v>152</v>
      </c>
      <c r="L23" s="9">
        <v>0</v>
      </c>
      <c r="M23" s="10" t="s">
        <v>167</v>
      </c>
      <c r="N23" s="9">
        <v>28287.069</v>
      </c>
      <c r="O23" s="10" t="s">
        <v>152</v>
      </c>
      <c r="P23" s="9">
        <v>0</v>
      </c>
      <c r="Q23" s="10" t="s">
        <v>246</v>
      </c>
      <c r="R23" s="9">
        <v>142510.06645000001</v>
      </c>
      <c r="S23" s="10" t="s">
        <v>169</v>
      </c>
    </row>
    <row r="24" spans="1:19" x14ac:dyDescent="0.2">
      <c r="A24" s="12" t="s">
        <v>185</v>
      </c>
      <c r="B24" s="9">
        <v>2064.6750000000002</v>
      </c>
      <c r="C24" s="10" t="s">
        <v>152</v>
      </c>
      <c r="D24" s="9">
        <v>80336.67</v>
      </c>
      <c r="E24" s="10" t="s">
        <v>152</v>
      </c>
      <c r="F24" s="9">
        <v>990.49243000000001</v>
      </c>
      <c r="G24" s="10" t="s">
        <v>152</v>
      </c>
      <c r="H24" s="9">
        <v>24770.0026832</v>
      </c>
      <c r="I24" s="10" t="s">
        <v>152</v>
      </c>
      <c r="J24" s="9">
        <v>7595.027</v>
      </c>
      <c r="K24" s="10" t="s">
        <v>152</v>
      </c>
      <c r="L24" s="9">
        <v>0</v>
      </c>
      <c r="M24" s="10" t="s">
        <v>167</v>
      </c>
      <c r="N24" s="9">
        <v>28467.049111249999</v>
      </c>
      <c r="O24" s="10" t="s">
        <v>152</v>
      </c>
      <c r="P24" s="9">
        <v>0</v>
      </c>
      <c r="Q24" s="10" t="s">
        <v>246</v>
      </c>
      <c r="R24" s="9">
        <v>144223.91622444999</v>
      </c>
      <c r="S24" s="10" t="s">
        <v>169</v>
      </c>
    </row>
    <row r="25" spans="1:19" x14ac:dyDescent="0.2">
      <c r="A25" s="12" t="s">
        <v>187</v>
      </c>
      <c r="B25" s="9">
        <v>2003.683</v>
      </c>
      <c r="C25" s="10" t="s">
        <v>152</v>
      </c>
      <c r="D25" s="9">
        <v>83174.001999999993</v>
      </c>
      <c r="E25" s="10" t="s">
        <v>168</v>
      </c>
      <c r="F25" s="9">
        <v>1119.211</v>
      </c>
      <c r="G25" s="10" t="s">
        <v>152</v>
      </c>
      <c r="H25" s="9">
        <v>26082.117999999999</v>
      </c>
      <c r="I25" s="10" t="s">
        <v>152</v>
      </c>
      <c r="J25" s="9">
        <v>7576.14</v>
      </c>
      <c r="K25" s="10" t="s">
        <v>152</v>
      </c>
      <c r="L25" s="9">
        <v>0</v>
      </c>
      <c r="M25" s="10" t="s">
        <v>167</v>
      </c>
      <c r="N25" s="9">
        <v>29579.793553939999</v>
      </c>
      <c r="O25" s="10" t="s">
        <v>152</v>
      </c>
      <c r="P25" s="9">
        <v>0</v>
      </c>
      <c r="Q25" s="10" t="s">
        <v>246</v>
      </c>
      <c r="R25" s="9">
        <v>149534.94755394</v>
      </c>
      <c r="S25" s="10" t="s">
        <v>169</v>
      </c>
    </row>
    <row r="26" spans="1:19" x14ac:dyDescent="0.2">
      <c r="A26" s="12" t="s">
        <v>188</v>
      </c>
      <c r="B26" s="9">
        <v>1981.38</v>
      </c>
      <c r="C26" s="10" t="s">
        <v>152</v>
      </c>
      <c r="D26" s="9">
        <v>86036.009300000005</v>
      </c>
      <c r="E26" s="10" t="s">
        <v>152</v>
      </c>
      <c r="F26" s="9">
        <v>1160.2909999999999</v>
      </c>
      <c r="G26" s="10" t="s">
        <v>152</v>
      </c>
      <c r="H26" s="9">
        <v>26820.375620089999</v>
      </c>
      <c r="I26" s="10" t="s">
        <v>152</v>
      </c>
      <c r="J26" s="9">
        <v>7651.1480000000001</v>
      </c>
      <c r="K26" s="10" t="s">
        <v>152</v>
      </c>
      <c r="L26" s="9">
        <v>0</v>
      </c>
      <c r="M26" s="10" t="s">
        <v>167</v>
      </c>
      <c r="N26" s="9">
        <v>29916.099135320001</v>
      </c>
      <c r="O26" s="10" t="s">
        <v>152</v>
      </c>
      <c r="P26" s="9">
        <v>0</v>
      </c>
      <c r="Q26" s="10" t="s">
        <v>246</v>
      </c>
      <c r="R26" s="9">
        <v>153565.30305541001</v>
      </c>
      <c r="S26" s="10" t="s">
        <v>169</v>
      </c>
    </row>
    <row r="27" spans="1:19" x14ac:dyDescent="0.2">
      <c r="A27" s="12" t="s">
        <v>189</v>
      </c>
      <c r="B27" s="9">
        <v>1498.6869999999999</v>
      </c>
      <c r="C27" s="10" t="s">
        <v>152</v>
      </c>
      <c r="D27" s="9">
        <v>73636.326000000001</v>
      </c>
      <c r="E27" s="10" t="s">
        <v>152</v>
      </c>
      <c r="F27" s="9">
        <v>1001.269</v>
      </c>
      <c r="G27" s="10" t="s">
        <v>152</v>
      </c>
      <c r="H27" s="9">
        <v>20500.535591899999</v>
      </c>
      <c r="I27" s="10" t="s">
        <v>152</v>
      </c>
      <c r="J27" s="9">
        <v>5752.6350000000002</v>
      </c>
      <c r="K27" s="10" t="s">
        <v>152</v>
      </c>
      <c r="L27" s="9">
        <v>0</v>
      </c>
      <c r="M27" s="10" t="s">
        <v>167</v>
      </c>
      <c r="N27" s="9">
        <v>22122.280103509998</v>
      </c>
      <c r="O27" s="10" t="s">
        <v>152</v>
      </c>
      <c r="P27" s="9">
        <v>0</v>
      </c>
      <c r="Q27" s="10" t="s">
        <v>246</v>
      </c>
      <c r="R27" s="9">
        <v>124511.73269541</v>
      </c>
      <c r="S27" s="10" t="s">
        <v>169</v>
      </c>
    </row>
    <row r="28" spans="1:19" x14ac:dyDescent="0.2">
      <c r="A28" s="12" t="s">
        <v>190</v>
      </c>
      <c r="B28" s="9">
        <v>1869.374</v>
      </c>
      <c r="C28" s="10" t="s">
        <v>152</v>
      </c>
      <c r="D28" s="9">
        <v>85724.195999999996</v>
      </c>
      <c r="E28" s="10" t="s">
        <v>152</v>
      </c>
      <c r="F28" s="9">
        <v>1649.867</v>
      </c>
      <c r="G28" s="10" t="s">
        <v>152</v>
      </c>
      <c r="H28" s="9">
        <v>32339.563639389999</v>
      </c>
      <c r="I28" s="10" t="s">
        <v>152</v>
      </c>
      <c r="J28" s="9">
        <v>8683.5550000000003</v>
      </c>
      <c r="K28" s="10" t="s">
        <v>152</v>
      </c>
      <c r="L28" s="9">
        <v>0</v>
      </c>
      <c r="M28" s="10" t="s">
        <v>167</v>
      </c>
      <c r="N28" s="9">
        <v>17646.30611655</v>
      </c>
      <c r="O28" s="10" t="s">
        <v>152</v>
      </c>
      <c r="P28" s="9">
        <v>0</v>
      </c>
      <c r="Q28" s="10" t="s">
        <v>246</v>
      </c>
      <c r="R28" s="9">
        <v>147912.86175593999</v>
      </c>
      <c r="S28" s="10" t="s">
        <v>169</v>
      </c>
    </row>
    <row r="29" spans="1:19" x14ac:dyDescent="0.2">
      <c r="A29" s="12" t="s">
        <v>191</v>
      </c>
      <c r="B29" s="9">
        <v>1738.914</v>
      </c>
      <c r="C29" s="10" t="s">
        <v>152</v>
      </c>
      <c r="D29" s="9">
        <v>88345.134000000005</v>
      </c>
      <c r="E29" s="10" t="s">
        <v>152</v>
      </c>
      <c r="F29" s="9">
        <v>1508.5409999999999</v>
      </c>
      <c r="G29" s="10" t="s">
        <v>152</v>
      </c>
      <c r="H29" s="9">
        <v>31765.06321574</v>
      </c>
      <c r="I29" s="10" t="s">
        <v>152</v>
      </c>
      <c r="J29" s="9">
        <v>9437.0190000000002</v>
      </c>
      <c r="K29" s="10" t="s">
        <v>152</v>
      </c>
      <c r="L29" s="9">
        <v>0</v>
      </c>
      <c r="M29" s="10" t="s">
        <v>167</v>
      </c>
      <c r="N29" s="9">
        <v>25392.548337420001</v>
      </c>
      <c r="O29" s="10" t="s">
        <v>152</v>
      </c>
      <c r="P29" s="9">
        <v>0</v>
      </c>
      <c r="Q29" s="10" t="s">
        <v>246</v>
      </c>
      <c r="R29" s="9">
        <v>158187.21955315999</v>
      </c>
      <c r="S29" s="10" t="s">
        <v>169</v>
      </c>
    </row>
    <row r="30" spans="1:19" x14ac:dyDescent="0.2">
      <c r="A30" s="12" t="s">
        <v>192</v>
      </c>
      <c r="B30" s="9">
        <v>2249.1779999999999</v>
      </c>
      <c r="C30" s="10" t="s">
        <v>152</v>
      </c>
      <c r="D30" s="9">
        <v>105549.887</v>
      </c>
      <c r="E30" s="10" t="s">
        <v>152</v>
      </c>
      <c r="F30" s="9">
        <v>1684.8409999999999</v>
      </c>
      <c r="G30" s="10" t="s">
        <v>152</v>
      </c>
      <c r="H30" s="9">
        <v>36717.774100909999</v>
      </c>
      <c r="I30" s="10" t="s">
        <v>152</v>
      </c>
      <c r="J30" s="9">
        <v>10453.404</v>
      </c>
      <c r="K30" s="10" t="s">
        <v>152</v>
      </c>
      <c r="L30" s="9">
        <v>0</v>
      </c>
      <c r="M30" s="10" t="s">
        <v>167</v>
      </c>
      <c r="N30" s="9">
        <v>34533.548927650001</v>
      </c>
      <c r="O30" s="10" t="s">
        <v>152</v>
      </c>
      <c r="P30" s="9">
        <v>0</v>
      </c>
      <c r="Q30" s="10" t="s">
        <v>246</v>
      </c>
      <c r="R30" s="9">
        <v>191188.63302856</v>
      </c>
      <c r="S30" s="10" t="s">
        <v>169</v>
      </c>
    </row>
    <row r="31" spans="1:19" x14ac:dyDescent="0.2">
      <c r="A31" s="12" t="s">
        <v>193</v>
      </c>
      <c r="B31" s="9">
        <v>2265.4169999999999</v>
      </c>
      <c r="C31" s="10" t="s">
        <v>152</v>
      </c>
      <c r="D31" s="9">
        <v>113729.037</v>
      </c>
      <c r="E31" s="10" t="s">
        <v>152</v>
      </c>
      <c r="F31" s="9">
        <v>1703.499251</v>
      </c>
      <c r="G31" s="10" t="s">
        <v>152</v>
      </c>
      <c r="H31" s="9">
        <v>39083.6141126</v>
      </c>
      <c r="I31" s="10" t="s">
        <v>152</v>
      </c>
      <c r="J31" s="9">
        <v>10875.319</v>
      </c>
      <c r="K31" s="10" t="s">
        <v>152</v>
      </c>
      <c r="L31" s="9">
        <v>0</v>
      </c>
      <c r="M31" s="10" t="s">
        <v>175</v>
      </c>
      <c r="N31" s="9">
        <v>34742.269047920003</v>
      </c>
      <c r="O31" s="10" t="s">
        <v>152</v>
      </c>
      <c r="P31" s="9">
        <v>0</v>
      </c>
      <c r="Q31" s="10" t="s">
        <v>246</v>
      </c>
      <c r="R31" s="9">
        <v>202399.15541152001</v>
      </c>
      <c r="S31" s="10" t="s">
        <v>152</v>
      </c>
    </row>
    <row r="32" spans="1:19" x14ac:dyDescent="0.2">
      <c r="A32" s="15" t="s">
        <v>195</v>
      </c>
      <c r="B32" s="13">
        <v>2363.9549999999999</v>
      </c>
      <c r="C32" s="14" t="s">
        <v>152</v>
      </c>
      <c r="D32" s="13">
        <v>123940.144</v>
      </c>
      <c r="E32" s="14" t="s">
        <v>152</v>
      </c>
      <c r="F32" s="13">
        <v>1820.5471230000001</v>
      </c>
      <c r="G32" s="14" t="s">
        <v>152</v>
      </c>
      <c r="H32" s="13">
        <v>43413.601386080001</v>
      </c>
      <c r="I32" s="14" t="s">
        <v>152</v>
      </c>
      <c r="J32" s="13">
        <v>11624.45</v>
      </c>
      <c r="K32" s="14" t="s">
        <v>152</v>
      </c>
      <c r="L32" s="13">
        <v>0</v>
      </c>
      <c r="M32" s="14" t="s">
        <v>175</v>
      </c>
      <c r="N32" s="13">
        <v>36499.040992000002</v>
      </c>
      <c r="O32" s="14" t="s">
        <v>152</v>
      </c>
      <c r="P32" s="13">
        <v>0</v>
      </c>
      <c r="Q32" s="14" t="s">
        <v>246</v>
      </c>
      <c r="R32" s="13">
        <v>219661.73850107999</v>
      </c>
      <c r="S32" s="14" t="s">
        <v>152</v>
      </c>
    </row>
    <row r="34" spans="1:2" x14ac:dyDescent="0.2">
      <c r="A34" s="16" t="s">
        <v>196</v>
      </c>
      <c r="B34" s="16" t="s">
        <v>197</v>
      </c>
    </row>
    <row r="36" spans="1:2" x14ac:dyDescent="0.2">
      <c r="B36" s="16" t="s">
        <v>247</v>
      </c>
    </row>
    <row r="37" spans="1:2" x14ac:dyDescent="0.2">
      <c r="B37" s="16" t="s">
        <v>248</v>
      </c>
    </row>
    <row r="38" spans="1:2" x14ac:dyDescent="0.2">
      <c r="B38" s="16" t="s">
        <v>249</v>
      </c>
    </row>
    <row r="40" spans="1:2" x14ac:dyDescent="0.2">
      <c r="B40" s="16" t="s">
        <v>203</v>
      </c>
    </row>
    <row r="41" spans="1:2" x14ac:dyDescent="0.2">
      <c r="B41" s="16" t="s">
        <v>250</v>
      </c>
    </row>
    <row r="42" spans="1:2" x14ac:dyDescent="0.2">
      <c r="B42" s="16" t="s">
        <v>204</v>
      </c>
    </row>
    <row r="45" spans="1:2" x14ac:dyDescent="0.2">
      <c r="A45" s="17" t="str">
        <f>HYPERLINK("#'CASINO 15'!A2", "&lt;&lt;&lt; Previous table")</f>
        <v>&lt;&lt;&lt; Previous table</v>
      </c>
    </row>
    <row r="46" spans="1:2" x14ac:dyDescent="0.2">
      <c r="A46" s="17" t="str">
        <f>HYPERLINK("#'GAMING_MACHINES 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4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HYPERLINK("#'INDEX'!B22", "Link to index")</f>
        <v>Link to index</v>
      </c>
    </row>
    <row r="2" spans="1:19" ht="15.75" customHeight="1" x14ac:dyDescent="0.2">
      <c r="A2" s="27" t="s">
        <v>251</v>
      </c>
      <c r="B2" s="28"/>
      <c r="C2" s="28"/>
      <c r="D2" s="28"/>
      <c r="E2" s="28"/>
      <c r="F2" s="28"/>
      <c r="G2" s="28"/>
      <c r="H2" s="28"/>
      <c r="I2" s="28"/>
      <c r="J2" s="28"/>
      <c r="K2" s="28"/>
      <c r="L2" s="28"/>
      <c r="M2" s="28"/>
      <c r="N2" s="28"/>
      <c r="O2" s="28"/>
      <c r="P2" s="28"/>
      <c r="Q2" s="28"/>
      <c r="R2" s="28"/>
      <c r="S2" s="28"/>
    </row>
    <row r="3" spans="1:19" ht="15.75" customHeight="1" x14ac:dyDescent="0.2">
      <c r="A3" s="27" t="s">
        <v>33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3201.0166473028999</v>
      </c>
      <c r="C7" s="10" t="s">
        <v>152</v>
      </c>
      <c r="D7" s="9">
        <v>78449.419518672206</v>
      </c>
      <c r="E7" s="10" t="s">
        <v>152</v>
      </c>
      <c r="F7" s="9">
        <v>569.70917012448103</v>
      </c>
      <c r="G7" s="10" t="s">
        <v>152</v>
      </c>
      <c r="H7" s="9">
        <v>12827.929589211601</v>
      </c>
      <c r="I7" s="10" t="s">
        <v>152</v>
      </c>
      <c r="J7" s="9">
        <v>8331.6748091286299</v>
      </c>
      <c r="K7" s="10" t="s">
        <v>152</v>
      </c>
      <c r="L7" s="9">
        <v>1197.61382987552</v>
      </c>
      <c r="M7" s="10" t="s">
        <v>152</v>
      </c>
      <c r="N7" s="9">
        <v>45239.782149377599</v>
      </c>
      <c r="O7" s="10" t="s">
        <v>152</v>
      </c>
      <c r="P7" s="9">
        <v>0</v>
      </c>
      <c r="Q7" s="10" t="s">
        <v>246</v>
      </c>
      <c r="R7" s="9">
        <v>149817.145713693</v>
      </c>
      <c r="S7" s="10" t="s">
        <v>152</v>
      </c>
    </row>
    <row r="8" spans="1:19" x14ac:dyDescent="0.2">
      <c r="A8" s="12" t="s">
        <v>164</v>
      </c>
      <c r="B8" s="9">
        <v>3226.06907632094</v>
      </c>
      <c r="C8" s="10" t="s">
        <v>152</v>
      </c>
      <c r="D8" s="9">
        <v>74188.861412915896</v>
      </c>
      <c r="E8" s="10" t="s">
        <v>152</v>
      </c>
      <c r="F8" s="9">
        <v>567.61136594911898</v>
      </c>
      <c r="G8" s="10" t="s">
        <v>152</v>
      </c>
      <c r="H8" s="9">
        <v>14360.7532093933</v>
      </c>
      <c r="I8" s="10" t="s">
        <v>152</v>
      </c>
      <c r="J8" s="9">
        <v>8852.1218043052795</v>
      </c>
      <c r="K8" s="10" t="s">
        <v>152</v>
      </c>
      <c r="L8" s="9">
        <v>1428.69217221135</v>
      </c>
      <c r="M8" s="10" t="s">
        <v>152</v>
      </c>
      <c r="N8" s="9">
        <v>45535.3329510763</v>
      </c>
      <c r="O8" s="10" t="s">
        <v>152</v>
      </c>
      <c r="P8" s="9">
        <v>0</v>
      </c>
      <c r="Q8" s="10" t="s">
        <v>246</v>
      </c>
      <c r="R8" s="9">
        <v>148159.44199217201</v>
      </c>
      <c r="S8" s="10" t="s">
        <v>152</v>
      </c>
    </row>
    <row r="9" spans="1:19" x14ac:dyDescent="0.2">
      <c r="A9" s="12" t="s">
        <v>165</v>
      </c>
      <c r="B9" s="9">
        <v>3435.34799619772</v>
      </c>
      <c r="C9" s="10" t="s">
        <v>152</v>
      </c>
      <c r="D9" s="9">
        <v>79332.351847908794</v>
      </c>
      <c r="E9" s="10" t="s">
        <v>152</v>
      </c>
      <c r="F9" s="9">
        <v>620.66020532319396</v>
      </c>
      <c r="G9" s="10" t="s">
        <v>152</v>
      </c>
      <c r="H9" s="9">
        <v>15821.9689391635</v>
      </c>
      <c r="I9" s="10" t="s">
        <v>152</v>
      </c>
      <c r="J9" s="9">
        <v>9675.2864030418295</v>
      </c>
      <c r="K9" s="10" t="s">
        <v>152</v>
      </c>
      <c r="L9" s="9">
        <v>1580.13723574145</v>
      </c>
      <c r="M9" s="10" t="s">
        <v>152</v>
      </c>
      <c r="N9" s="9">
        <v>47084.761730038001</v>
      </c>
      <c r="O9" s="10" t="s">
        <v>152</v>
      </c>
      <c r="P9" s="9">
        <v>0</v>
      </c>
      <c r="Q9" s="10" t="s">
        <v>246</v>
      </c>
      <c r="R9" s="9">
        <v>157550.51435741401</v>
      </c>
      <c r="S9" s="10" t="s">
        <v>152</v>
      </c>
    </row>
    <row r="10" spans="1:19" x14ac:dyDescent="0.2">
      <c r="A10" s="12" t="s">
        <v>166</v>
      </c>
      <c r="B10" s="9">
        <v>3558.38859778598</v>
      </c>
      <c r="C10" s="10" t="s">
        <v>152</v>
      </c>
      <c r="D10" s="9">
        <v>85774.431243542407</v>
      </c>
      <c r="E10" s="10" t="s">
        <v>152</v>
      </c>
      <c r="F10" s="9">
        <v>632.31469003689995</v>
      </c>
      <c r="G10" s="10" t="s">
        <v>152</v>
      </c>
      <c r="H10" s="9">
        <v>18039.214992619902</v>
      </c>
      <c r="I10" s="10" t="s">
        <v>152</v>
      </c>
      <c r="J10" s="9">
        <v>10517.616800738</v>
      </c>
      <c r="K10" s="10" t="s">
        <v>152</v>
      </c>
      <c r="L10" s="9">
        <v>1700.30209594096</v>
      </c>
      <c r="M10" s="10" t="s">
        <v>152</v>
      </c>
      <c r="N10" s="9">
        <v>41809.169239852403</v>
      </c>
      <c r="O10" s="10" t="s">
        <v>152</v>
      </c>
      <c r="P10" s="9">
        <v>0</v>
      </c>
      <c r="Q10" s="10" t="s">
        <v>246</v>
      </c>
      <c r="R10" s="9">
        <v>162031.437660517</v>
      </c>
      <c r="S10" s="10" t="s">
        <v>152</v>
      </c>
    </row>
    <row r="11" spans="1:19" x14ac:dyDescent="0.2">
      <c r="A11" s="12" t="s">
        <v>170</v>
      </c>
      <c r="B11" s="9">
        <v>3645.3783927927898</v>
      </c>
      <c r="C11" s="10" t="s">
        <v>152</v>
      </c>
      <c r="D11" s="9">
        <v>88299.719690090104</v>
      </c>
      <c r="E11" s="10" t="s">
        <v>152</v>
      </c>
      <c r="F11" s="9">
        <v>690.37821981981995</v>
      </c>
      <c r="G11" s="10" t="s">
        <v>152</v>
      </c>
      <c r="H11" s="9">
        <v>21368.450868468499</v>
      </c>
      <c r="I11" s="10" t="s">
        <v>152</v>
      </c>
      <c r="J11" s="9">
        <v>11410.4907279279</v>
      </c>
      <c r="K11" s="10" t="s">
        <v>152</v>
      </c>
      <c r="L11" s="9">
        <v>1823.04018738739</v>
      </c>
      <c r="M11" s="10" t="s">
        <v>152</v>
      </c>
      <c r="N11" s="9">
        <v>40800.077290090099</v>
      </c>
      <c r="O11" s="10" t="s">
        <v>152</v>
      </c>
      <c r="P11" s="9">
        <v>0</v>
      </c>
      <c r="Q11" s="10" t="s">
        <v>246</v>
      </c>
      <c r="R11" s="9">
        <v>168037.535376577</v>
      </c>
      <c r="S11" s="10" t="s">
        <v>152</v>
      </c>
    </row>
    <row r="12" spans="1:19" x14ac:dyDescent="0.2">
      <c r="A12" s="12" t="s">
        <v>171</v>
      </c>
      <c r="B12" s="9">
        <v>3498.9646760563401</v>
      </c>
      <c r="C12" s="10" t="s">
        <v>152</v>
      </c>
      <c r="D12" s="9">
        <v>92519.119665492995</v>
      </c>
      <c r="E12" s="10" t="s">
        <v>152</v>
      </c>
      <c r="F12" s="9">
        <v>781.94366197183103</v>
      </c>
      <c r="G12" s="10" t="s">
        <v>152</v>
      </c>
      <c r="H12" s="9">
        <v>24682.216309859199</v>
      </c>
      <c r="I12" s="10" t="s">
        <v>152</v>
      </c>
      <c r="J12" s="9">
        <v>11994.7671302817</v>
      </c>
      <c r="K12" s="10" t="s">
        <v>152</v>
      </c>
      <c r="L12" s="9">
        <v>1855.38254577465</v>
      </c>
      <c r="M12" s="10" t="s">
        <v>152</v>
      </c>
      <c r="N12" s="9">
        <v>40846.586556337999</v>
      </c>
      <c r="O12" s="10" t="s">
        <v>152</v>
      </c>
      <c r="P12" s="9">
        <v>0</v>
      </c>
      <c r="Q12" s="10" t="s">
        <v>246</v>
      </c>
      <c r="R12" s="9">
        <v>176178.980545775</v>
      </c>
      <c r="S12" s="10" t="s">
        <v>152</v>
      </c>
    </row>
    <row r="13" spans="1:19" x14ac:dyDescent="0.2">
      <c r="A13" s="12" t="s">
        <v>172</v>
      </c>
      <c r="B13" s="9">
        <v>3597.0584573378801</v>
      </c>
      <c r="C13" s="10" t="s">
        <v>152</v>
      </c>
      <c r="D13" s="9">
        <v>93967.296563139898</v>
      </c>
      <c r="E13" s="10" t="s">
        <v>152</v>
      </c>
      <c r="F13" s="9">
        <v>881.10481648464201</v>
      </c>
      <c r="G13" s="10" t="s">
        <v>152</v>
      </c>
      <c r="H13" s="9">
        <v>26531.1466791809</v>
      </c>
      <c r="I13" s="10" t="s">
        <v>152</v>
      </c>
      <c r="J13" s="9">
        <v>12198.196491467599</v>
      </c>
      <c r="K13" s="10" t="s">
        <v>152</v>
      </c>
      <c r="L13" s="9">
        <v>1584.0427107508499</v>
      </c>
      <c r="M13" s="10" t="s">
        <v>152</v>
      </c>
      <c r="N13" s="9">
        <v>40622.521597269602</v>
      </c>
      <c r="O13" s="10" t="s">
        <v>152</v>
      </c>
      <c r="P13" s="9">
        <v>0</v>
      </c>
      <c r="Q13" s="10" t="s">
        <v>246</v>
      </c>
      <c r="R13" s="9">
        <v>179381.36731563101</v>
      </c>
      <c r="S13" s="10" t="s">
        <v>152</v>
      </c>
    </row>
    <row r="14" spans="1:19" x14ac:dyDescent="0.2">
      <c r="A14" s="12" t="s">
        <v>173</v>
      </c>
      <c r="B14" s="9">
        <v>3475.8102620232198</v>
      </c>
      <c r="C14" s="10" t="s">
        <v>152</v>
      </c>
      <c r="D14" s="9">
        <v>96870.9887794362</v>
      </c>
      <c r="E14" s="10" t="s">
        <v>152</v>
      </c>
      <c r="F14" s="9">
        <v>972.18929684908801</v>
      </c>
      <c r="G14" s="10" t="s">
        <v>152</v>
      </c>
      <c r="H14" s="9">
        <v>24812.653230514101</v>
      </c>
      <c r="I14" s="10" t="s">
        <v>152</v>
      </c>
      <c r="J14" s="9">
        <v>12937.1412703151</v>
      </c>
      <c r="K14" s="10" t="s">
        <v>152</v>
      </c>
      <c r="L14" s="9">
        <v>0</v>
      </c>
      <c r="M14" s="10" t="s">
        <v>167</v>
      </c>
      <c r="N14" s="9">
        <v>40754.566733001702</v>
      </c>
      <c r="O14" s="10" t="s">
        <v>152</v>
      </c>
      <c r="P14" s="9">
        <v>0</v>
      </c>
      <c r="Q14" s="10" t="s">
        <v>246</v>
      </c>
      <c r="R14" s="9">
        <v>179823.34957213901</v>
      </c>
      <c r="S14" s="10" t="s">
        <v>169</v>
      </c>
    </row>
    <row r="15" spans="1:19" x14ac:dyDescent="0.2">
      <c r="A15" s="12" t="s">
        <v>174</v>
      </c>
      <c r="B15" s="9">
        <v>3295.1762371794898</v>
      </c>
      <c r="C15" s="10" t="s">
        <v>152</v>
      </c>
      <c r="D15" s="9">
        <v>85854.909525640993</v>
      </c>
      <c r="E15" s="10" t="s">
        <v>152</v>
      </c>
      <c r="F15" s="9">
        <v>1090.1880791410299</v>
      </c>
      <c r="G15" s="10" t="s">
        <v>152</v>
      </c>
      <c r="H15" s="9">
        <v>26756.305283772399</v>
      </c>
      <c r="I15" s="10" t="s">
        <v>152</v>
      </c>
      <c r="J15" s="9">
        <v>12197.230301282099</v>
      </c>
      <c r="K15" s="10" t="s">
        <v>152</v>
      </c>
      <c r="L15" s="9">
        <v>0</v>
      </c>
      <c r="M15" s="10" t="s">
        <v>167</v>
      </c>
      <c r="N15" s="9">
        <v>40902.496275641002</v>
      </c>
      <c r="O15" s="10" t="s">
        <v>152</v>
      </c>
      <c r="P15" s="9">
        <v>0</v>
      </c>
      <c r="Q15" s="10" t="s">
        <v>246</v>
      </c>
      <c r="R15" s="9">
        <v>170096.305702657</v>
      </c>
      <c r="S15" s="10" t="s">
        <v>169</v>
      </c>
    </row>
    <row r="16" spans="1:19" x14ac:dyDescent="0.2">
      <c r="A16" s="12" t="s">
        <v>176</v>
      </c>
      <c r="B16" s="9">
        <v>3158.64110108865</v>
      </c>
      <c r="C16" s="10" t="s">
        <v>152</v>
      </c>
      <c r="D16" s="9">
        <v>87115.400699844497</v>
      </c>
      <c r="E16" s="10" t="s">
        <v>152</v>
      </c>
      <c r="F16" s="9">
        <v>1164.93311214806</v>
      </c>
      <c r="G16" s="10" t="s">
        <v>152</v>
      </c>
      <c r="H16" s="9">
        <v>27553.3769362364</v>
      </c>
      <c r="I16" s="10" t="s">
        <v>152</v>
      </c>
      <c r="J16" s="9">
        <v>11966.8790730949</v>
      </c>
      <c r="K16" s="10" t="s">
        <v>152</v>
      </c>
      <c r="L16" s="9">
        <v>0</v>
      </c>
      <c r="M16" s="10" t="s">
        <v>167</v>
      </c>
      <c r="N16" s="9">
        <v>41905.082133748103</v>
      </c>
      <c r="O16" s="10" t="s">
        <v>152</v>
      </c>
      <c r="P16" s="9">
        <v>0</v>
      </c>
      <c r="Q16" s="10" t="s">
        <v>246</v>
      </c>
      <c r="R16" s="9">
        <v>172864.31305616099</v>
      </c>
      <c r="S16" s="10" t="s">
        <v>169</v>
      </c>
    </row>
    <row r="17" spans="1:19" x14ac:dyDescent="0.2">
      <c r="A17" s="12" t="s">
        <v>177</v>
      </c>
      <c r="B17" s="9">
        <v>3076.2546595744702</v>
      </c>
      <c r="C17" s="10" t="s">
        <v>152</v>
      </c>
      <c r="D17" s="9">
        <v>86572.634097264396</v>
      </c>
      <c r="E17" s="10" t="s">
        <v>152</v>
      </c>
      <c r="F17" s="9">
        <v>1012.86198717933</v>
      </c>
      <c r="G17" s="10" t="s">
        <v>152</v>
      </c>
      <c r="H17" s="9">
        <v>26230.662258358701</v>
      </c>
      <c r="I17" s="10" t="s">
        <v>152</v>
      </c>
      <c r="J17" s="9">
        <v>11467.8789604863</v>
      </c>
      <c r="K17" s="10" t="s">
        <v>152</v>
      </c>
      <c r="L17" s="9">
        <v>0</v>
      </c>
      <c r="M17" s="10" t="s">
        <v>167</v>
      </c>
      <c r="N17" s="9">
        <v>39668.220523486299</v>
      </c>
      <c r="O17" s="10" t="s">
        <v>152</v>
      </c>
      <c r="P17" s="9">
        <v>0</v>
      </c>
      <c r="Q17" s="10" t="s">
        <v>246</v>
      </c>
      <c r="R17" s="9">
        <v>168028.51248634901</v>
      </c>
      <c r="S17" s="10" t="s">
        <v>169</v>
      </c>
    </row>
    <row r="18" spans="1:19" x14ac:dyDescent="0.2">
      <c r="A18" s="12" t="s">
        <v>178</v>
      </c>
      <c r="B18" s="9">
        <v>3144.1293784977902</v>
      </c>
      <c r="C18" s="10" t="s">
        <v>152</v>
      </c>
      <c r="D18" s="9">
        <v>89301.822597938095</v>
      </c>
      <c r="E18" s="10" t="s">
        <v>152</v>
      </c>
      <c r="F18" s="9">
        <v>880.00310005596498</v>
      </c>
      <c r="G18" s="10" t="s">
        <v>152</v>
      </c>
      <c r="H18" s="9">
        <v>27048.8263328424</v>
      </c>
      <c r="I18" s="10" t="s">
        <v>152</v>
      </c>
      <c r="J18" s="9">
        <v>11459.5661590574</v>
      </c>
      <c r="K18" s="10" t="s">
        <v>152</v>
      </c>
      <c r="L18" s="9">
        <v>0</v>
      </c>
      <c r="M18" s="10" t="s">
        <v>167</v>
      </c>
      <c r="N18" s="9">
        <v>39527.602444771699</v>
      </c>
      <c r="O18" s="10" t="s">
        <v>152</v>
      </c>
      <c r="P18" s="9">
        <v>0</v>
      </c>
      <c r="Q18" s="10" t="s">
        <v>246</v>
      </c>
      <c r="R18" s="9">
        <v>171361.950013163</v>
      </c>
      <c r="S18" s="10" t="s">
        <v>169</v>
      </c>
    </row>
    <row r="19" spans="1:19" x14ac:dyDescent="0.2">
      <c r="A19" s="12" t="s">
        <v>179</v>
      </c>
      <c r="B19" s="9">
        <v>3103.9712287769798</v>
      </c>
      <c r="C19" s="10" t="s">
        <v>152</v>
      </c>
      <c r="D19" s="9">
        <v>91439.265749640297</v>
      </c>
      <c r="E19" s="10" t="s">
        <v>152</v>
      </c>
      <c r="F19" s="9">
        <v>868.61322802877703</v>
      </c>
      <c r="G19" s="10" t="s">
        <v>152</v>
      </c>
      <c r="H19" s="9">
        <v>27882.5270244604</v>
      </c>
      <c r="I19" s="10" t="s">
        <v>152</v>
      </c>
      <c r="J19" s="9">
        <v>11206.3114532374</v>
      </c>
      <c r="K19" s="10" t="s">
        <v>152</v>
      </c>
      <c r="L19" s="9">
        <v>0</v>
      </c>
      <c r="M19" s="10" t="s">
        <v>167</v>
      </c>
      <c r="N19" s="9">
        <v>38661.771010071898</v>
      </c>
      <c r="O19" s="10" t="s">
        <v>152</v>
      </c>
      <c r="P19" s="9">
        <v>0</v>
      </c>
      <c r="Q19" s="10" t="s">
        <v>246</v>
      </c>
      <c r="R19" s="9">
        <v>173162.459694216</v>
      </c>
      <c r="S19" s="10" t="s">
        <v>169</v>
      </c>
    </row>
    <row r="20" spans="1:19" x14ac:dyDescent="0.2">
      <c r="A20" s="12" t="s">
        <v>180</v>
      </c>
      <c r="B20" s="9">
        <v>3052.9179464788699</v>
      </c>
      <c r="C20" s="10" t="s">
        <v>152</v>
      </c>
      <c r="D20" s="9">
        <v>91801.790957746503</v>
      </c>
      <c r="E20" s="10" t="s">
        <v>152</v>
      </c>
      <c r="F20" s="9">
        <v>839.29217699436595</v>
      </c>
      <c r="G20" s="10" t="s">
        <v>152</v>
      </c>
      <c r="H20" s="9">
        <v>28418.4034873239</v>
      </c>
      <c r="I20" s="10" t="s">
        <v>152</v>
      </c>
      <c r="J20" s="9">
        <v>10839.853146478899</v>
      </c>
      <c r="K20" s="10" t="s">
        <v>152</v>
      </c>
      <c r="L20" s="9">
        <v>0</v>
      </c>
      <c r="M20" s="10" t="s">
        <v>167</v>
      </c>
      <c r="N20" s="9">
        <v>35446.484312676097</v>
      </c>
      <c r="O20" s="10" t="s">
        <v>152</v>
      </c>
      <c r="P20" s="9">
        <v>0</v>
      </c>
      <c r="Q20" s="10" t="s">
        <v>246</v>
      </c>
      <c r="R20" s="9">
        <v>170398.74202769899</v>
      </c>
      <c r="S20" s="10" t="s">
        <v>169</v>
      </c>
    </row>
    <row r="21" spans="1:19" x14ac:dyDescent="0.2">
      <c r="A21" s="12" t="s">
        <v>181</v>
      </c>
      <c r="B21" s="9">
        <v>2907.8001755829901</v>
      </c>
      <c r="C21" s="10" t="s">
        <v>152</v>
      </c>
      <c r="D21" s="9">
        <v>92685.055722908102</v>
      </c>
      <c r="E21" s="10" t="s">
        <v>152</v>
      </c>
      <c r="F21" s="9">
        <v>943.36672733607702</v>
      </c>
      <c r="G21" s="10" t="s">
        <v>152</v>
      </c>
      <c r="H21" s="9">
        <v>28728.123319615901</v>
      </c>
      <c r="I21" s="10" t="s">
        <v>152</v>
      </c>
      <c r="J21" s="9">
        <v>10683.0831824417</v>
      </c>
      <c r="K21" s="10" t="s">
        <v>152</v>
      </c>
      <c r="L21" s="9">
        <v>0</v>
      </c>
      <c r="M21" s="10" t="s">
        <v>167</v>
      </c>
      <c r="N21" s="9">
        <v>35583.080823300501</v>
      </c>
      <c r="O21" s="10" t="s">
        <v>152</v>
      </c>
      <c r="P21" s="9">
        <v>0</v>
      </c>
      <c r="Q21" s="10" t="s">
        <v>246</v>
      </c>
      <c r="R21" s="9">
        <v>171530.509951185</v>
      </c>
      <c r="S21" s="10" t="s">
        <v>169</v>
      </c>
    </row>
    <row r="22" spans="1:19" x14ac:dyDescent="0.2">
      <c r="A22" s="12" t="s">
        <v>182</v>
      </c>
      <c r="B22" s="9">
        <v>2646.9276981132102</v>
      </c>
      <c r="C22" s="10" t="s">
        <v>152</v>
      </c>
      <c r="D22" s="9">
        <v>97527.678010781703</v>
      </c>
      <c r="E22" s="10" t="s">
        <v>152</v>
      </c>
      <c r="F22" s="9">
        <v>1142.5535484905699</v>
      </c>
      <c r="G22" s="10" t="s">
        <v>152</v>
      </c>
      <c r="H22" s="9">
        <v>30072.347137466299</v>
      </c>
      <c r="I22" s="10" t="s">
        <v>152</v>
      </c>
      <c r="J22" s="9">
        <v>10574.473843665801</v>
      </c>
      <c r="K22" s="10" t="s">
        <v>152</v>
      </c>
      <c r="L22" s="9">
        <v>0</v>
      </c>
      <c r="M22" s="10" t="s">
        <v>167</v>
      </c>
      <c r="N22" s="9">
        <v>36159.939024258798</v>
      </c>
      <c r="O22" s="10" t="s">
        <v>152</v>
      </c>
      <c r="P22" s="9">
        <v>0</v>
      </c>
      <c r="Q22" s="10" t="s">
        <v>246</v>
      </c>
      <c r="R22" s="9">
        <v>178123.91926277601</v>
      </c>
      <c r="S22" s="10" t="s">
        <v>169</v>
      </c>
    </row>
    <row r="23" spans="1:19" x14ac:dyDescent="0.2">
      <c r="A23" s="12" t="s">
        <v>184</v>
      </c>
      <c r="B23" s="9">
        <v>2652.2136569148902</v>
      </c>
      <c r="C23" s="10" t="s">
        <v>152</v>
      </c>
      <c r="D23" s="9">
        <v>102395.45171808499</v>
      </c>
      <c r="E23" s="10" t="s">
        <v>152</v>
      </c>
      <c r="F23" s="9">
        <v>1206.9601413563801</v>
      </c>
      <c r="G23" s="10" t="s">
        <v>152</v>
      </c>
      <c r="H23" s="9">
        <v>31326.247800531899</v>
      </c>
      <c r="I23" s="10" t="s">
        <v>152</v>
      </c>
      <c r="J23" s="9">
        <v>10362.211146276601</v>
      </c>
      <c r="K23" s="10" t="s">
        <v>152</v>
      </c>
      <c r="L23" s="9">
        <v>0</v>
      </c>
      <c r="M23" s="10" t="s">
        <v>167</v>
      </c>
      <c r="N23" s="9">
        <v>36637.772880319098</v>
      </c>
      <c r="O23" s="10" t="s">
        <v>152</v>
      </c>
      <c r="P23" s="9">
        <v>0</v>
      </c>
      <c r="Q23" s="10" t="s">
        <v>246</v>
      </c>
      <c r="R23" s="9">
        <v>184580.85734348401</v>
      </c>
      <c r="S23" s="10" t="s">
        <v>169</v>
      </c>
    </row>
    <row r="24" spans="1:19" x14ac:dyDescent="0.2">
      <c r="A24" s="12" t="s">
        <v>185</v>
      </c>
      <c r="B24" s="9">
        <v>2628.74960784314</v>
      </c>
      <c r="C24" s="10" t="s">
        <v>152</v>
      </c>
      <c r="D24" s="9">
        <v>102284.85827451</v>
      </c>
      <c r="E24" s="10" t="s">
        <v>152</v>
      </c>
      <c r="F24" s="9">
        <v>1261.09755139869</v>
      </c>
      <c r="G24" s="10" t="s">
        <v>152</v>
      </c>
      <c r="H24" s="9">
        <v>31537.232174427201</v>
      </c>
      <c r="I24" s="10" t="s">
        <v>152</v>
      </c>
      <c r="J24" s="9">
        <v>9670.0082326797401</v>
      </c>
      <c r="K24" s="10" t="s">
        <v>152</v>
      </c>
      <c r="L24" s="9">
        <v>0</v>
      </c>
      <c r="M24" s="10" t="s">
        <v>167</v>
      </c>
      <c r="N24" s="9">
        <v>36244.321352101302</v>
      </c>
      <c r="O24" s="10" t="s">
        <v>152</v>
      </c>
      <c r="P24" s="9">
        <v>0</v>
      </c>
      <c r="Q24" s="10" t="s">
        <v>246</v>
      </c>
      <c r="R24" s="9">
        <v>183626.26719295999</v>
      </c>
      <c r="S24" s="10" t="s">
        <v>169</v>
      </c>
    </row>
    <row r="25" spans="1:19" x14ac:dyDescent="0.2">
      <c r="A25" s="12" t="s">
        <v>187</v>
      </c>
      <c r="B25" s="9">
        <v>2502.03492564103</v>
      </c>
      <c r="C25" s="10" t="s">
        <v>152</v>
      </c>
      <c r="D25" s="9">
        <v>103860.869164103</v>
      </c>
      <c r="E25" s="10" t="s">
        <v>168</v>
      </c>
      <c r="F25" s="9">
        <v>1397.5788641025599</v>
      </c>
      <c r="G25" s="10" t="s">
        <v>152</v>
      </c>
      <c r="H25" s="9">
        <v>32569.208887179499</v>
      </c>
      <c r="I25" s="10" t="s">
        <v>152</v>
      </c>
      <c r="J25" s="9">
        <v>9460.4619999999995</v>
      </c>
      <c r="K25" s="10" t="s">
        <v>152</v>
      </c>
      <c r="L25" s="9">
        <v>0</v>
      </c>
      <c r="M25" s="10" t="s">
        <v>167</v>
      </c>
      <c r="N25" s="9">
        <v>36936.819130176402</v>
      </c>
      <c r="O25" s="10" t="s">
        <v>152</v>
      </c>
      <c r="P25" s="9">
        <v>0</v>
      </c>
      <c r="Q25" s="10" t="s">
        <v>246</v>
      </c>
      <c r="R25" s="9">
        <v>186726.97297120199</v>
      </c>
      <c r="S25" s="10" t="s">
        <v>169</v>
      </c>
    </row>
    <row r="26" spans="1:19" x14ac:dyDescent="0.2">
      <c r="A26" s="12" t="s">
        <v>188</v>
      </c>
      <c r="B26" s="9">
        <v>2433.6243631778102</v>
      </c>
      <c r="C26" s="10" t="s">
        <v>152</v>
      </c>
      <c r="D26" s="9">
        <v>105673.484310467</v>
      </c>
      <c r="E26" s="10" t="s">
        <v>152</v>
      </c>
      <c r="F26" s="9">
        <v>1425.1241286254699</v>
      </c>
      <c r="G26" s="10" t="s">
        <v>152</v>
      </c>
      <c r="H26" s="9">
        <v>32942.050257210198</v>
      </c>
      <c r="I26" s="10" t="s">
        <v>152</v>
      </c>
      <c r="J26" s="9">
        <v>9397.5008221942007</v>
      </c>
      <c r="K26" s="10" t="s">
        <v>152</v>
      </c>
      <c r="L26" s="9">
        <v>0</v>
      </c>
      <c r="M26" s="10" t="s">
        <v>167</v>
      </c>
      <c r="N26" s="9">
        <v>36744.363881212703</v>
      </c>
      <c r="O26" s="10" t="s">
        <v>152</v>
      </c>
      <c r="P26" s="9">
        <v>0</v>
      </c>
      <c r="Q26" s="10" t="s">
        <v>246</v>
      </c>
      <c r="R26" s="9">
        <v>188616.14776288701</v>
      </c>
      <c r="S26" s="10" t="s">
        <v>169</v>
      </c>
    </row>
    <row r="27" spans="1:19" x14ac:dyDescent="0.2">
      <c r="A27" s="12" t="s">
        <v>189</v>
      </c>
      <c r="B27" s="9">
        <v>1817.83454296389</v>
      </c>
      <c r="C27" s="10" t="s">
        <v>152</v>
      </c>
      <c r="D27" s="9">
        <v>89317.287078455804</v>
      </c>
      <c r="E27" s="10" t="s">
        <v>152</v>
      </c>
      <c r="F27" s="9">
        <v>1214.49066749689</v>
      </c>
      <c r="G27" s="10" t="s">
        <v>152</v>
      </c>
      <c r="H27" s="9">
        <v>24866.154005617202</v>
      </c>
      <c r="I27" s="10" t="s">
        <v>152</v>
      </c>
      <c r="J27" s="9">
        <v>6977.6668617683699</v>
      </c>
      <c r="K27" s="10" t="s">
        <v>152</v>
      </c>
      <c r="L27" s="9">
        <v>0</v>
      </c>
      <c r="M27" s="10" t="s">
        <v>167</v>
      </c>
      <c r="N27" s="9">
        <v>26833.251333522701</v>
      </c>
      <c r="O27" s="10" t="s">
        <v>152</v>
      </c>
      <c r="P27" s="9">
        <v>0</v>
      </c>
      <c r="Q27" s="10" t="s">
        <v>246</v>
      </c>
      <c r="R27" s="9">
        <v>151026.68448982501</v>
      </c>
      <c r="S27" s="10" t="s">
        <v>169</v>
      </c>
    </row>
    <row r="28" spans="1:19" x14ac:dyDescent="0.2">
      <c r="A28" s="12" t="s">
        <v>190</v>
      </c>
      <c r="B28" s="9">
        <v>2231.3361225490198</v>
      </c>
      <c r="C28" s="10" t="s">
        <v>152</v>
      </c>
      <c r="D28" s="9">
        <v>102322.753558824</v>
      </c>
      <c r="E28" s="10" t="s">
        <v>152</v>
      </c>
      <c r="F28" s="9">
        <v>1969.32654166667</v>
      </c>
      <c r="G28" s="10" t="s">
        <v>152</v>
      </c>
      <c r="H28" s="9">
        <v>38601.390912703297</v>
      </c>
      <c r="I28" s="10" t="s">
        <v>152</v>
      </c>
      <c r="J28" s="9">
        <v>10364.929620098001</v>
      </c>
      <c r="K28" s="10" t="s">
        <v>152</v>
      </c>
      <c r="L28" s="9">
        <v>0</v>
      </c>
      <c r="M28" s="10" t="s">
        <v>167</v>
      </c>
      <c r="N28" s="9">
        <v>21063.115389117302</v>
      </c>
      <c r="O28" s="10" t="s">
        <v>152</v>
      </c>
      <c r="P28" s="9">
        <v>0</v>
      </c>
      <c r="Q28" s="10" t="s">
        <v>246</v>
      </c>
      <c r="R28" s="9">
        <v>176552.85214495799</v>
      </c>
      <c r="S28" s="10" t="s">
        <v>169</v>
      </c>
    </row>
    <row r="29" spans="1:19" x14ac:dyDescent="0.2">
      <c r="A29" s="12" t="s">
        <v>191</v>
      </c>
      <c r="B29" s="9">
        <v>1985.5829261430199</v>
      </c>
      <c r="C29" s="10" t="s">
        <v>152</v>
      </c>
      <c r="D29" s="9">
        <v>100877.09321922599</v>
      </c>
      <c r="E29" s="10" t="s">
        <v>152</v>
      </c>
      <c r="F29" s="9">
        <v>1722.5309894489999</v>
      </c>
      <c r="G29" s="10" t="s">
        <v>152</v>
      </c>
      <c r="H29" s="9">
        <v>36271.010049391298</v>
      </c>
      <c r="I29" s="10" t="s">
        <v>152</v>
      </c>
      <c r="J29" s="9">
        <v>10775.6817186401</v>
      </c>
      <c r="K29" s="10" t="s">
        <v>152</v>
      </c>
      <c r="L29" s="9">
        <v>0</v>
      </c>
      <c r="M29" s="10" t="s">
        <v>167</v>
      </c>
      <c r="N29" s="9">
        <v>28994.539367698799</v>
      </c>
      <c r="O29" s="10" t="s">
        <v>152</v>
      </c>
      <c r="P29" s="9">
        <v>0</v>
      </c>
      <c r="Q29" s="10" t="s">
        <v>246</v>
      </c>
      <c r="R29" s="9">
        <v>180626.438270549</v>
      </c>
      <c r="S29" s="10" t="s">
        <v>169</v>
      </c>
    </row>
    <row r="30" spans="1:19" x14ac:dyDescent="0.2">
      <c r="A30" s="12" t="s">
        <v>192</v>
      </c>
      <c r="B30" s="9">
        <v>2399.4516670317598</v>
      </c>
      <c r="C30" s="10" t="s">
        <v>152</v>
      </c>
      <c r="D30" s="9">
        <v>112601.960501643</v>
      </c>
      <c r="E30" s="10" t="s">
        <v>152</v>
      </c>
      <c r="F30" s="9">
        <v>1797.4097853231101</v>
      </c>
      <c r="G30" s="10" t="s">
        <v>152</v>
      </c>
      <c r="H30" s="9">
        <v>39170.987923643297</v>
      </c>
      <c r="I30" s="10" t="s">
        <v>152</v>
      </c>
      <c r="J30" s="9">
        <v>11151.8242015334</v>
      </c>
      <c r="K30" s="10" t="s">
        <v>152</v>
      </c>
      <c r="L30" s="9">
        <v>0</v>
      </c>
      <c r="M30" s="10" t="s">
        <v>167</v>
      </c>
      <c r="N30" s="9">
        <v>36840.828757427298</v>
      </c>
      <c r="O30" s="10" t="s">
        <v>152</v>
      </c>
      <c r="P30" s="9">
        <v>0</v>
      </c>
      <c r="Q30" s="10" t="s">
        <v>246</v>
      </c>
      <c r="R30" s="9">
        <v>203962.462836602</v>
      </c>
      <c r="S30" s="10" t="s">
        <v>169</v>
      </c>
    </row>
    <row r="31" spans="1:19" x14ac:dyDescent="0.2">
      <c r="A31" s="12" t="s">
        <v>193</v>
      </c>
      <c r="B31" s="9">
        <v>2320.2062649842301</v>
      </c>
      <c r="C31" s="10" t="s">
        <v>152</v>
      </c>
      <c r="D31" s="9">
        <v>116479.581533123</v>
      </c>
      <c r="E31" s="10" t="s">
        <v>152</v>
      </c>
      <c r="F31" s="9">
        <v>1744.69849681809</v>
      </c>
      <c r="G31" s="10" t="s">
        <v>152</v>
      </c>
      <c r="H31" s="9">
        <v>40028.853991243297</v>
      </c>
      <c r="I31" s="10" t="s">
        <v>152</v>
      </c>
      <c r="J31" s="9">
        <v>11138.339333333301</v>
      </c>
      <c r="K31" s="10" t="s">
        <v>152</v>
      </c>
      <c r="L31" s="9">
        <v>0</v>
      </c>
      <c r="M31" s="10" t="s">
        <v>175</v>
      </c>
      <c r="N31" s="9">
        <v>35582.513199446999</v>
      </c>
      <c r="O31" s="10" t="s">
        <v>152</v>
      </c>
      <c r="P31" s="9">
        <v>0</v>
      </c>
      <c r="Q31" s="10" t="s">
        <v>246</v>
      </c>
      <c r="R31" s="9">
        <v>207294.192818949</v>
      </c>
      <c r="S31" s="10" t="s">
        <v>152</v>
      </c>
    </row>
    <row r="32" spans="1:19" x14ac:dyDescent="0.2">
      <c r="A32" s="15" t="s">
        <v>195</v>
      </c>
      <c r="B32" s="13">
        <v>2363.9549999999999</v>
      </c>
      <c r="C32" s="14" t="s">
        <v>152</v>
      </c>
      <c r="D32" s="13">
        <v>123940.144</v>
      </c>
      <c r="E32" s="14" t="s">
        <v>152</v>
      </c>
      <c r="F32" s="13">
        <v>1820.5471230000001</v>
      </c>
      <c r="G32" s="14" t="s">
        <v>152</v>
      </c>
      <c r="H32" s="13">
        <v>43413.601386080001</v>
      </c>
      <c r="I32" s="14" t="s">
        <v>152</v>
      </c>
      <c r="J32" s="13">
        <v>11624.45</v>
      </c>
      <c r="K32" s="14" t="s">
        <v>152</v>
      </c>
      <c r="L32" s="13">
        <v>0</v>
      </c>
      <c r="M32" s="14" t="s">
        <v>175</v>
      </c>
      <c r="N32" s="13">
        <v>36499.040992000002</v>
      </c>
      <c r="O32" s="14" t="s">
        <v>152</v>
      </c>
      <c r="P32" s="13">
        <v>0</v>
      </c>
      <c r="Q32" s="14" t="s">
        <v>246</v>
      </c>
      <c r="R32" s="13">
        <v>219661.73850107999</v>
      </c>
      <c r="S32" s="14" t="s">
        <v>152</v>
      </c>
    </row>
    <row r="34" spans="1:2" x14ac:dyDescent="0.2">
      <c r="A34" s="16" t="s">
        <v>196</v>
      </c>
      <c r="B34" s="16" t="s">
        <v>197</v>
      </c>
    </row>
    <row r="36" spans="1:2" x14ac:dyDescent="0.2">
      <c r="B36" s="16" t="s">
        <v>247</v>
      </c>
    </row>
    <row r="37" spans="1:2" x14ac:dyDescent="0.2">
      <c r="B37" s="16" t="s">
        <v>248</v>
      </c>
    </row>
    <row r="38" spans="1:2" x14ac:dyDescent="0.2">
      <c r="B38" s="16" t="s">
        <v>249</v>
      </c>
    </row>
    <row r="40" spans="1:2" x14ac:dyDescent="0.2">
      <c r="B40" s="16" t="s">
        <v>203</v>
      </c>
    </row>
    <row r="41" spans="1:2" x14ac:dyDescent="0.2">
      <c r="B41" s="16" t="s">
        <v>250</v>
      </c>
    </row>
    <row r="42" spans="1:2" x14ac:dyDescent="0.2">
      <c r="B42" s="16" t="s">
        <v>204</v>
      </c>
    </row>
    <row r="45" spans="1:2" x14ac:dyDescent="0.2">
      <c r="A45" s="17" t="str">
        <f>HYPERLINK("#'GAMING_MACHINES 1'!A2", "&lt;&lt;&lt; Previous table")</f>
        <v>&lt;&lt;&lt; Previous table</v>
      </c>
    </row>
    <row r="46" spans="1:2" x14ac:dyDescent="0.2">
      <c r="A46" s="17" t="str">
        <f>HYPERLINK("#'GAMING_MACHINES 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84"/>
  <sheetViews>
    <sheetView showGridLines="0" workbookViewId="0">
      <pane ySplit="5" topLeftCell="A6" activePane="bottomLeft" state="frozen"/>
      <selection pane="bottomLeft"/>
    </sheetView>
  </sheetViews>
  <sheetFormatPr defaultColWidth="10.85546875" defaultRowHeight="12.75" x14ac:dyDescent="0.2"/>
  <cols>
    <col min="1" max="1" width="4.7109375" customWidth="1"/>
    <col min="2" max="2" width="33.7109375" customWidth="1"/>
    <col min="3" max="3" width="120.7109375" customWidth="1"/>
  </cols>
  <sheetData>
    <row r="1" spans="2:3" ht="15" customHeight="1" x14ac:dyDescent="0.2"/>
    <row r="2" spans="2:3" ht="15" customHeight="1" x14ac:dyDescent="0.2"/>
    <row r="3" spans="2:3" ht="15" customHeight="1" x14ac:dyDescent="0.25">
      <c r="B3" s="6" t="s">
        <v>14</v>
      </c>
    </row>
    <row r="4" spans="2:3" ht="15" customHeight="1" x14ac:dyDescent="0.2"/>
    <row r="5" spans="2:3" ht="15" customHeight="1" x14ac:dyDescent="0.25">
      <c r="B5" s="7" t="s">
        <v>15</v>
      </c>
      <c r="C5" s="7" t="s">
        <v>16</v>
      </c>
    </row>
    <row r="6" spans="2:3" ht="15" customHeight="1" x14ac:dyDescent="0.2">
      <c r="B6" s="5" t="str">
        <f>HYPERLINK("#'CASINO 1'!A1", "CASINO 1")</f>
        <v>CASINO 1</v>
      </c>
      <c r="C6" t="s">
        <v>17</v>
      </c>
    </row>
    <row r="7" spans="2:3" ht="15" customHeight="1" x14ac:dyDescent="0.2">
      <c r="B7" s="5" t="str">
        <f>HYPERLINK("#'CASINO 2'!A1", "CASINO 2")</f>
        <v>CASINO 2</v>
      </c>
      <c r="C7" t="s">
        <v>18</v>
      </c>
    </row>
    <row r="8" spans="2:3" ht="15" customHeight="1" x14ac:dyDescent="0.2">
      <c r="B8" s="5" t="str">
        <f>HYPERLINK("#'CASINO 3'!A1", "CASINO 3")</f>
        <v>CASINO 3</v>
      </c>
      <c r="C8" t="s">
        <v>19</v>
      </c>
    </row>
    <row r="9" spans="2:3" ht="15" customHeight="1" x14ac:dyDescent="0.2">
      <c r="B9" s="5" t="str">
        <f>HYPERLINK("#'CASINO 4'!A1", "CASINO 4")</f>
        <v>CASINO 4</v>
      </c>
      <c r="C9" t="s">
        <v>20</v>
      </c>
    </row>
    <row r="10" spans="2:3" ht="15" customHeight="1" x14ac:dyDescent="0.2">
      <c r="B10" s="5" t="str">
        <f>HYPERLINK("#'CASINO 5'!A1", "CASINO 5")</f>
        <v>CASINO 5</v>
      </c>
      <c r="C10" t="s">
        <v>21</v>
      </c>
    </row>
    <row r="11" spans="2:3" ht="15" customHeight="1" x14ac:dyDescent="0.2">
      <c r="B11" s="5" t="str">
        <f>HYPERLINK("#'CASINO 6'!A1", "CASINO 6")</f>
        <v>CASINO 6</v>
      </c>
      <c r="C11" t="s">
        <v>22</v>
      </c>
    </row>
    <row r="12" spans="2:3" ht="15" customHeight="1" x14ac:dyDescent="0.2">
      <c r="B12" s="5" t="str">
        <f>HYPERLINK("#'CASINO 7'!A1", "CASINO 7")</f>
        <v>CASINO 7</v>
      </c>
      <c r="C12" t="s">
        <v>23</v>
      </c>
    </row>
    <row r="13" spans="2:3" ht="15" customHeight="1" x14ac:dyDescent="0.2">
      <c r="B13" s="5" t="str">
        <f>HYPERLINK("#'CASINO 8'!A1", "CASINO 8")</f>
        <v>CASINO 8</v>
      </c>
      <c r="C13" t="s">
        <v>24</v>
      </c>
    </row>
    <row r="14" spans="2:3" ht="15" customHeight="1" x14ac:dyDescent="0.2">
      <c r="B14" s="5" t="str">
        <f>HYPERLINK("#'CASINO 9'!A1", "CASINO 9")</f>
        <v>CASINO 9</v>
      </c>
      <c r="C14" t="s">
        <v>25</v>
      </c>
    </row>
    <row r="15" spans="2:3" ht="15" customHeight="1" x14ac:dyDescent="0.2">
      <c r="B15" s="5" t="str">
        <f>HYPERLINK("#'CASINO 10'!A1", "CASINO 10")</f>
        <v>CASINO 10</v>
      </c>
      <c r="C15" t="s">
        <v>26</v>
      </c>
    </row>
    <row r="16" spans="2:3" ht="15" customHeight="1" x14ac:dyDescent="0.2">
      <c r="B16" s="5" t="str">
        <f>HYPERLINK("#'CASINO 11'!A1", "CASINO 11")</f>
        <v>CASINO 11</v>
      </c>
      <c r="C16" t="s">
        <v>27</v>
      </c>
    </row>
    <row r="17" spans="2:3" ht="15" customHeight="1" x14ac:dyDescent="0.2">
      <c r="B17" s="5" t="str">
        <f>HYPERLINK("#'CASINO 12'!A1", "CASINO 12")</f>
        <v>CASINO 12</v>
      </c>
      <c r="C17" t="s">
        <v>28</v>
      </c>
    </row>
    <row r="18" spans="2:3" ht="15" customHeight="1" x14ac:dyDescent="0.2">
      <c r="B18" s="5" t="str">
        <f>HYPERLINK("#'CASINO 13'!A1", "CASINO 13")</f>
        <v>CASINO 13</v>
      </c>
      <c r="C18" t="s">
        <v>29</v>
      </c>
    </row>
    <row r="19" spans="2:3" ht="15" customHeight="1" x14ac:dyDescent="0.2">
      <c r="B19" s="5" t="str">
        <f>HYPERLINK("#'CASINO 14'!A1", "CASINO 14")</f>
        <v>CASINO 14</v>
      </c>
      <c r="C19" t="s">
        <v>30</v>
      </c>
    </row>
    <row r="20" spans="2:3" ht="15" customHeight="1" x14ac:dyDescent="0.2">
      <c r="B20" s="5" t="str">
        <f>HYPERLINK("#'CASINO 15'!A1", "CASINO 15")</f>
        <v>CASINO 15</v>
      </c>
      <c r="C20" t="s">
        <v>31</v>
      </c>
    </row>
    <row r="21" spans="2:3" ht="15" customHeight="1" x14ac:dyDescent="0.2">
      <c r="B21" s="5" t="str">
        <f>HYPERLINK("#'GAMING_MACHINES 1'!A1", "GAMING_MACHINES 1")</f>
        <v>GAMING_MACHINES 1</v>
      </c>
      <c r="C21" t="s">
        <v>32</v>
      </c>
    </row>
    <row r="22" spans="2:3" ht="15" customHeight="1" x14ac:dyDescent="0.2">
      <c r="B22" s="5" t="str">
        <f>HYPERLINK("#'GAMING_MACHINES 2'!A1", "GAMING_MACHINES 2")</f>
        <v>GAMING_MACHINES 2</v>
      </c>
      <c r="C22" t="s">
        <v>33</v>
      </c>
    </row>
    <row r="23" spans="2:3" ht="15" customHeight="1" x14ac:dyDescent="0.2">
      <c r="B23" s="5" t="str">
        <f>HYPERLINK("#'GAMING_MACHINES 3'!A1", "GAMING_MACHINES 3")</f>
        <v>GAMING_MACHINES 3</v>
      </c>
      <c r="C23" t="s">
        <v>34</v>
      </c>
    </row>
    <row r="24" spans="2:3" ht="15" customHeight="1" x14ac:dyDescent="0.2">
      <c r="B24" s="5" t="str">
        <f>HYPERLINK("#'GAMING_MACHINES 4'!A1", "GAMING_MACHINES 4")</f>
        <v>GAMING_MACHINES 4</v>
      </c>
      <c r="C24" t="s">
        <v>35</v>
      </c>
    </row>
    <row r="25" spans="2:3" ht="15" customHeight="1" x14ac:dyDescent="0.2">
      <c r="B25" s="5" t="str">
        <f>HYPERLINK("#'GAMING_MACHINES 5'!A1", "GAMING_MACHINES 5")</f>
        <v>GAMING_MACHINES 5</v>
      </c>
      <c r="C25" t="s">
        <v>36</v>
      </c>
    </row>
    <row r="26" spans="2:3" ht="15" customHeight="1" x14ac:dyDescent="0.2">
      <c r="B26" s="5" t="str">
        <f>HYPERLINK("#'GAMING_MACHINES 6'!A1", "GAMING_MACHINES 6")</f>
        <v>GAMING_MACHINES 6</v>
      </c>
      <c r="C26" t="s">
        <v>37</v>
      </c>
    </row>
    <row r="27" spans="2:3" ht="15" customHeight="1" x14ac:dyDescent="0.2">
      <c r="B27" s="5" t="str">
        <f>HYPERLINK("#'GAMING_MACHINES 7'!A1", "GAMING_MACHINES 7")</f>
        <v>GAMING_MACHINES 7</v>
      </c>
      <c r="C27" t="s">
        <v>38</v>
      </c>
    </row>
    <row r="28" spans="2:3" ht="15" customHeight="1" x14ac:dyDescent="0.2">
      <c r="B28" s="5" t="str">
        <f>HYPERLINK("#'GAMING_MACHINES 8'!A1", "GAMING_MACHINES 8")</f>
        <v>GAMING_MACHINES 8</v>
      </c>
      <c r="C28" t="s">
        <v>39</v>
      </c>
    </row>
    <row r="29" spans="2:3" ht="15" customHeight="1" x14ac:dyDescent="0.2">
      <c r="B29" s="5" t="str">
        <f>HYPERLINK("#'GAMING_MACHINES 9'!A1", "GAMING_MACHINES 9")</f>
        <v>GAMING_MACHINES 9</v>
      </c>
      <c r="C29" t="s">
        <v>40</v>
      </c>
    </row>
    <row r="30" spans="2:3" ht="15" customHeight="1" x14ac:dyDescent="0.2">
      <c r="B30" s="5" t="str">
        <f>HYPERLINK("#'GAMING_MACHINES 10'!A1", "GAMING_MACHINES 10")</f>
        <v>GAMING_MACHINES 10</v>
      </c>
      <c r="C30" t="s">
        <v>41</v>
      </c>
    </row>
    <row r="31" spans="2:3" ht="15" customHeight="1" x14ac:dyDescent="0.2">
      <c r="B31" s="5" t="str">
        <f>HYPERLINK("#'GAMING_MACHINES 11'!A1", "GAMING_MACHINES 11")</f>
        <v>GAMING_MACHINES 11</v>
      </c>
      <c r="C31" t="s">
        <v>42</v>
      </c>
    </row>
    <row r="32" spans="2:3" ht="15" customHeight="1" x14ac:dyDescent="0.2">
      <c r="B32" s="5" t="str">
        <f>HYPERLINK("#'GAMING_MACHINES 12'!A1", "GAMING_MACHINES 12")</f>
        <v>GAMING_MACHINES 12</v>
      </c>
      <c r="C32" t="s">
        <v>43</v>
      </c>
    </row>
    <row r="33" spans="2:3" ht="15" customHeight="1" x14ac:dyDescent="0.2">
      <c r="B33" s="5" t="str">
        <f>HYPERLINK("#'GAMING_MACHINES 13'!A1", "GAMING_MACHINES 13")</f>
        <v>GAMING_MACHINES 13</v>
      </c>
      <c r="C33" t="s">
        <v>44</v>
      </c>
    </row>
    <row r="34" spans="2:3" ht="15" customHeight="1" x14ac:dyDescent="0.2">
      <c r="B34" s="5" t="str">
        <f>HYPERLINK("#'GAMING_MACHINES 14'!A1", "GAMING_MACHINES 14")</f>
        <v>GAMING_MACHINES 14</v>
      </c>
      <c r="C34" t="s">
        <v>45</v>
      </c>
    </row>
    <row r="35" spans="2:3" ht="15" customHeight="1" x14ac:dyDescent="0.2">
      <c r="B35" s="5" t="str">
        <f>HYPERLINK("#'GAMING_MACHINES 15'!A1", "GAMING_MACHINES 15")</f>
        <v>GAMING_MACHINES 15</v>
      </c>
      <c r="C35" t="s">
        <v>46</v>
      </c>
    </row>
    <row r="36" spans="2:3" ht="15" customHeight="1" x14ac:dyDescent="0.2">
      <c r="B36" s="5" t="str">
        <f>HYPERLINK("#'INTERACTIVE_GAMING 1'!A1", "INTERACTIVE_GAMING 1")</f>
        <v>INTERACTIVE_GAMING 1</v>
      </c>
      <c r="C36" t="s">
        <v>47</v>
      </c>
    </row>
    <row r="37" spans="2:3" ht="15" customHeight="1" x14ac:dyDescent="0.2">
      <c r="B37" s="5" t="str">
        <f>HYPERLINK("#'INTERACTIVE_GAMING 2'!A1", "INTERACTIVE_GAMING 2")</f>
        <v>INTERACTIVE_GAMING 2</v>
      </c>
      <c r="C37" t="s">
        <v>48</v>
      </c>
    </row>
    <row r="38" spans="2:3" ht="15" customHeight="1" x14ac:dyDescent="0.2">
      <c r="B38" s="5" t="str">
        <f>HYPERLINK("#'INTERACTIVE_GAMING 3'!A1", "INTERACTIVE_GAMING 3")</f>
        <v>INTERACTIVE_GAMING 3</v>
      </c>
      <c r="C38" t="s">
        <v>49</v>
      </c>
    </row>
    <row r="39" spans="2:3" ht="15" customHeight="1" x14ac:dyDescent="0.2">
      <c r="B39" s="5" t="str">
        <f>HYPERLINK("#'INTERACTIVE_GAMING 4'!A1", "INTERACTIVE_GAMING 4")</f>
        <v>INTERACTIVE_GAMING 4</v>
      </c>
      <c r="C39" t="s">
        <v>50</v>
      </c>
    </row>
    <row r="40" spans="2:3" ht="15" customHeight="1" x14ac:dyDescent="0.2">
      <c r="B40" s="5" t="str">
        <f>HYPERLINK("#'INTERACTIVE_GAMING 5'!A1", "INTERACTIVE_GAMING 5")</f>
        <v>INTERACTIVE_GAMING 5</v>
      </c>
      <c r="C40" t="s">
        <v>51</v>
      </c>
    </row>
    <row r="41" spans="2:3" ht="15" customHeight="1" x14ac:dyDescent="0.2">
      <c r="B41" s="5" t="str">
        <f>HYPERLINK("#'INTERACTIVE_GAMING 6'!A1", "INTERACTIVE_GAMING 6")</f>
        <v>INTERACTIVE_GAMING 6</v>
      </c>
      <c r="C41" t="s">
        <v>52</v>
      </c>
    </row>
    <row r="42" spans="2:3" ht="15" customHeight="1" x14ac:dyDescent="0.2">
      <c r="B42" s="5" t="str">
        <f>HYPERLINK("#'INTERACTIVE_GAMING 7'!A1", "INTERACTIVE_GAMING 7")</f>
        <v>INTERACTIVE_GAMING 7</v>
      </c>
      <c r="C42" t="s">
        <v>53</v>
      </c>
    </row>
    <row r="43" spans="2:3" ht="15" customHeight="1" x14ac:dyDescent="0.2">
      <c r="B43" s="5" t="str">
        <f>HYPERLINK("#'INTERACTIVE_GAMING 8'!A1", "INTERACTIVE_GAMING 8")</f>
        <v>INTERACTIVE_GAMING 8</v>
      </c>
      <c r="C43" t="s">
        <v>54</v>
      </c>
    </row>
    <row r="44" spans="2:3" ht="15" customHeight="1" x14ac:dyDescent="0.2">
      <c r="B44" s="5" t="str">
        <f>HYPERLINK("#'INTERACTIVE_GAMING 9'!A1", "INTERACTIVE_GAMING 9")</f>
        <v>INTERACTIVE_GAMING 9</v>
      </c>
      <c r="C44" t="s">
        <v>55</v>
      </c>
    </row>
    <row r="45" spans="2:3" ht="15" customHeight="1" x14ac:dyDescent="0.2">
      <c r="B45" s="5" t="str">
        <f>HYPERLINK("#'INTERACTIVE_GAMING 10'!A1", "INTERACTIVE_GAMING 10")</f>
        <v>INTERACTIVE_GAMING 10</v>
      </c>
      <c r="C45" t="s">
        <v>56</v>
      </c>
    </row>
    <row r="46" spans="2:3" ht="15" customHeight="1" x14ac:dyDescent="0.2">
      <c r="B46" s="5" t="str">
        <f>HYPERLINK("#'INTERACTIVE_GAMING 11'!A1", "INTERACTIVE_GAMING 11")</f>
        <v>INTERACTIVE_GAMING 11</v>
      </c>
      <c r="C46" t="s">
        <v>57</v>
      </c>
    </row>
    <row r="47" spans="2:3" ht="15" customHeight="1" x14ac:dyDescent="0.2">
      <c r="B47" s="5" t="str">
        <f>HYPERLINK("#'INTERACTIVE_GAMING 12'!A1", "INTERACTIVE_GAMING 12")</f>
        <v>INTERACTIVE_GAMING 12</v>
      </c>
      <c r="C47" t="s">
        <v>58</v>
      </c>
    </row>
    <row r="48" spans="2:3" ht="15" customHeight="1" x14ac:dyDescent="0.2">
      <c r="B48" s="5" t="str">
        <f>HYPERLINK("#'INTERACTIVE_GAMING 13'!A1", "INTERACTIVE_GAMING 13")</f>
        <v>INTERACTIVE_GAMING 13</v>
      </c>
      <c r="C48" t="s">
        <v>59</v>
      </c>
    </row>
    <row r="49" spans="2:3" ht="15" customHeight="1" x14ac:dyDescent="0.2">
      <c r="B49" s="5" t="str">
        <f>HYPERLINK("#'INTERACTIVE_GAMING 14'!A1", "INTERACTIVE_GAMING 14")</f>
        <v>INTERACTIVE_GAMING 14</v>
      </c>
      <c r="C49" t="s">
        <v>60</v>
      </c>
    </row>
    <row r="50" spans="2:3" ht="15" customHeight="1" x14ac:dyDescent="0.2">
      <c r="B50" s="5" t="str">
        <f>HYPERLINK("#'INTERACTIVE_GAMING 15'!A1", "INTERACTIVE_GAMING 15")</f>
        <v>INTERACTIVE_GAMING 15</v>
      </c>
      <c r="C50" t="s">
        <v>61</v>
      </c>
    </row>
    <row r="51" spans="2:3" ht="15" customHeight="1" x14ac:dyDescent="0.2">
      <c r="B51" s="5" t="str">
        <f>HYPERLINK("#'KENO 1'!A1", "KENO 1")</f>
        <v>KENO 1</v>
      </c>
      <c r="C51" t="s">
        <v>62</v>
      </c>
    </row>
    <row r="52" spans="2:3" ht="15" customHeight="1" x14ac:dyDescent="0.2">
      <c r="B52" s="5" t="str">
        <f>HYPERLINK("#'KENO 2'!A1", "KENO 2")</f>
        <v>KENO 2</v>
      </c>
      <c r="C52" t="s">
        <v>63</v>
      </c>
    </row>
    <row r="53" spans="2:3" ht="15" customHeight="1" x14ac:dyDescent="0.2">
      <c r="B53" s="5" t="str">
        <f>HYPERLINK("#'KENO 3'!A1", "KENO 3")</f>
        <v>KENO 3</v>
      </c>
      <c r="C53" t="s">
        <v>64</v>
      </c>
    </row>
    <row r="54" spans="2:3" ht="15" customHeight="1" x14ac:dyDescent="0.2">
      <c r="B54" s="5" t="str">
        <f>HYPERLINK("#'KENO 4'!A1", "KENO 4")</f>
        <v>KENO 4</v>
      </c>
      <c r="C54" t="s">
        <v>65</v>
      </c>
    </row>
    <row r="55" spans="2:3" ht="15" customHeight="1" x14ac:dyDescent="0.2">
      <c r="B55" s="5" t="str">
        <f>HYPERLINK("#'KENO 5'!A1", "KENO 5")</f>
        <v>KENO 5</v>
      </c>
      <c r="C55" t="s">
        <v>66</v>
      </c>
    </row>
    <row r="56" spans="2:3" ht="15" customHeight="1" x14ac:dyDescent="0.2">
      <c r="B56" s="5" t="str">
        <f>HYPERLINK("#'KENO 6'!A1", "KENO 6")</f>
        <v>KENO 6</v>
      </c>
      <c r="C56" t="s">
        <v>67</v>
      </c>
    </row>
    <row r="57" spans="2:3" ht="15" customHeight="1" x14ac:dyDescent="0.2">
      <c r="B57" s="5" t="str">
        <f>HYPERLINK("#'KENO 7'!A1", "KENO 7")</f>
        <v>KENO 7</v>
      </c>
      <c r="C57" t="s">
        <v>68</v>
      </c>
    </row>
    <row r="58" spans="2:3" ht="15" customHeight="1" x14ac:dyDescent="0.2">
      <c r="B58" s="5" t="str">
        <f>HYPERLINK("#'KENO 8'!A1", "KENO 8")</f>
        <v>KENO 8</v>
      </c>
      <c r="C58" t="s">
        <v>69</v>
      </c>
    </row>
    <row r="59" spans="2:3" ht="15" customHeight="1" x14ac:dyDescent="0.2">
      <c r="B59" s="5" t="str">
        <f>HYPERLINK("#'KENO 9'!A1", "KENO 9")</f>
        <v>KENO 9</v>
      </c>
      <c r="C59" t="s">
        <v>70</v>
      </c>
    </row>
    <row r="60" spans="2:3" ht="15" customHeight="1" x14ac:dyDescent="0.2">
      <c r="B60" s="5" t="str">
        <f>HYPERLINK("#'KENO 10'!A1", "KENO 10")</f>
        <v>KENO 10</v>
      </c>
      <c r="C60" t="s">
        <v>71</v>
      </c>
    </row>
    <row r="61" spans="2:3" ht="15" customHeight="1" x14ac:dyDescent="0.2">
      <c r="B61" s="5" t="str">
        <f>HYPERLINK("#'KENO 11'!A1", "KENO 11")</f>
        <v>KENO 11</v>
      </c>
      <c r="C61" t="s">
        <v>72</v>
      </c>
    </row>
    <row r="62" spans="2:3" ht="15" customHeight="1" x14ac:dyDescent="0.2">
      <c r="B62" s="5" t="str">
        <f>HYPERLINK("#'KENO 12'!A1", "KENO 12")</f>
        <v>KENO 12</v>
      </c>
      <c r="C62" t="s">
        <v>73</v>
      </c>
    </row>
    <row r="63" spans="2:3" ht="15" customHeight="1" x14ac:dyDescent="0.2">
      <c r="B63" s="5" t="str">
        <f>HYPERLINK("#'KENO 13'!A1", "KENO 13")</f>
        <v>KENO 13</v>
      </c>
      <c r="C63" t="s">
        <v>74</v>
      </c>
    </row>
    <row r="64" spans="2:3" ht="15" customHeight="1" x14ac:dyDescent="0.2">
      <c r="B64" s="5" t="str">
        <f>HYPERLINK("#'KENO 14'!A1", "KENO 14")</f>
        <v>KENO 14</v>
      </c>
      <c r="C64" t="s">
        <v>75</v>
      </c>
    </row>
    <row r="65" spans="2:3" ht="15" customHeight="1" x14ac:dyDescent="0.2">
      <c r="B65" s="5" t="str">
        <f>HYPERLINK("#'KENO 15'!A1", "KENO 15")</f>
        <v>KENO 15</v>
      </c>
      <c r="C65" t="s">
        <v>76</v>
      </c>
    </row>
    <row r="66" spans="2:3" ht="15" customHeight="1" x14ac:dyDescent="0.2">
      <c r="B66" s="5" t="str">
        <f>HYPERLINK("#'LOTTERIES 1'!A1", "LOTTERIES 1")</f>
        <v>LOTTERIES 1</v>
      </c>
      <c r="C66" t="s">
        <v>77</v>
      </c>
    </row>
    <row r="67" spans="2:3" ht="15" customHeight="1" x14ac:dyDescent="0.2">
      <c r="B67" s="5" t="str">
        <f>HYPERLINK("#'LOTTERIES 2'!A1", "LOTTERIES 2")</f>
        <v>LOTTERIES 2</v>
      </c>
      <c r="C67" t="s">
        <v>78</v>
      </c>
    </row>
    <row r="68" spans="2:3" ht="15" customHeight="1" x14ac:dyDescent="0.2">
      <c r="B68" s="5" t="str">
        <f>HYPERLINK("#'LOTTERIES 3'!A1", "LOTTERIES 3")</f>
        <v>LOTTERIES 3</v>
      </c>
      <c r="C68" t="s">
        <v>79</v>
      </c>
    </row>
    <row r="69" spans="2:3" ht="15" customHeight="1" x14ac:dyDescent="0.2">
      <c r="B69" s="5" t="str">
        <f>HYPERLINK("#'LOTTERIES 4'!A1", "LOTTERIES 4")</f>
        <v>LOTTERIES 4</v>
      </c>
      <c r="C69" t="s">
        <v>80</v>
      </c>
    </row>
    <row r="70" spans="2:3" ht="15" customHeight="1" x14ac:dyDescent="0.2">
      <c r="B70" s="5" t="str">
        <f>HYPERLINK("#'LOTTERIES 5'!A1", "LOTTERIES 5")</f>
        <v>LOTTERIES 5</v>
      </c>
      <c r="C70" t="s">
        <v>81</v>
      </c>
    </row>
    <row r="71" spans="2:3" ht="15" customHeight="1" x14ac:dyDescent="0.2">
      <c r="B71" s="5" t="str">
        <f>HYPERLINK("#'LOTTERIES 6'!A1", "LOTTERIES 6")</f>
        <v>LOTTERIES 6</v>
      </c>
      <c r="C71" t="s">
        <v>82</v>
      </c>
    </row>
    <row r="72" spans="2:3" ht="15" customHeight="1" x14ac:dyDescent="0.2">
      <c r="B72" s="5" t="str">
        <f>HYPERLINK("#'LOTTERIES 7'!A1", "LOTTERIES 7")</f>
        <v>LOTTERIES 7</v>
      </c>
      <c r="C72" t="s">
        <v>83</v>
      </c>
    </row>
    <row r="73" spans="2:3" ht="15" customHeight="1" x14ac:dyDescent="0.2">
      <c r="B73" s="5" t="str">
        <f>HYPERLINK("#'LOTTERIES 8'!A1", "LOTTERIES 8")</f>
        <v>LOTTERIES 8</v>
      </c>
      <c r="C73" t="s">
        <v>84</v>
      </c>
    </row>
    <row r="74" spans="2:3" ht="15" customHeight="1" x14ac:dyDescent="0.2">
      <c r="B74" s="5" t="str">
        <f>HYPERLINK("#'LOTTERIES 9'!A1", "LOTTERIES 9")</f>
        <v>LOTTERIES 9</v>
      </c>
      <c r="C74" t="s">
        <v>85</v>
      </c>
    </row>
    <row r="75" spans="2:3" ht="15" customHeight="1" x14ac:dyDescent="0.2">
      <c r="B75" s="5" t="str">
        <f>HYPERLINK("#'LOTTERIES 10'!A1", "LOTTERIES 10")</f>
        <v>LOTTERIES 10</v>
      </c>
      <c r="C75" t="s">
        <v>86</v>
      </c>
    </row>
    <row r="76" spans="2:3" ht="15" customHeight="1" x14ac:dyDescent="0.2">
      <c r="B76" s="5" t="str">
        <f>HYPERLINK("#'LOTTERIES 11'!A1", "LOTTERIES 11")</f>
        <v>LOTTERIES 11</v>
      </c>
      <c r="C76" t="s">
        <v>87</v>
      </c>
    </row>
    <row r="77" spans="2:3" ht="15" customHeight="1" x14ac:dyDescent="0.2">
      <c r="B77" s="5" t="str">
        <f>HYPERLINK("#'LOTTERIES 12'!A1", "LOTTERIES 12")</f>
        <v>LOTTERIES 12</v>
      </c>
      <c r="C77" t="s">
        <v>88</v>
      </c>
    </row>
    <row r="78" spans="2:3" ht="15" customHeight="1" x14ac:dyDescent="0.2">
      <c r="B78" s="5" t="str">
        <f>HYPERLINK("#'LOTTERIES 13'!A1", "LOTTERIES 13")</f>
        <v>LOTTERIES 13</v>
      </c>
      <c r="C78" t="s">
        <v>89</v>
      </c>
    </row>
    <row r="79" spans="2:3" ht="15" customHeight="1" x14ac:dyDescent="0.2">
      <c r="B79" s="5" t="str">
        <f>HYPERLINK("#'LOTTERIES 14'!A1", "LOTTERIES 14")</f>
        <v>LOTTERIES 14</v>
      </c>
      <c r="C79" t="s">
        <v>90</v>
      </c>
    </row>
    <row r="80" spans="2:3" ht="15" customHeight="1" x14ac:dyDescent="0.2">
      <c r="B80" s="5" t="str">
        <f>HYPERLINK("#'LOTTERIES 15'!A1", "LOTTERIES 15")</f>
        <v>LOTTERIES 15</v>
      </c>
      <c r="C80" t="s">
        <v>91</v>
      </c>
    </row>
    <row r="81" spans="2:3" ht="15" customHeight="1" x14ac:dyDescent="0.2">
      <c r="B81" s="5" t="str">
        <f>HYPERLINK("#'MINOR_GAMING 1'!A1", "MINOR_GAMING 1")</f>
        <v>MINOR_GAMING 1</v>
      </c>
      <c r="C81" t="s">
        <v>92</v>
      </c>
    </row>
    <row r="82" spans="2:3" ht="15" customHeight="1" x14ac:dyDescent="0.2">
      <c r="B82" s="5" t="str">
        <f>HYPERLINK("#'MINOR_GAMING 2'!A1", "MINOR_GAMING 2")</f>
        <v>MINOR_GAMING 2</v>
      </c>
      <c r="C82" t="s">
        <v>93</v>
      </c>
    </row>
    <row r="83" spans="2:3" ht="15" customHeight="1" x14ac:dyDescent="0.2">
      <c r="B83" s="5" t="str">
        <f>HYPERLINK("#'MINOR_GAMING 3'!A1", "MINOR_GAMING 3")</f>
        <v>MINOR_GAMING 3</v>
      </c>
      <c r="C83" t="s">
        <v>94</v>
      </c>
    </row>
    <row r="84" spans="2:3" ht="15" customHeight="1" x14ac:dyDescent="0.2">
      <c r="B84" s="5" t="str">
        <f>HYPERLINK("#'MINOR_GAMING 4'!A1", "MINOR_GAMING 4")</f>
        <v>MINOR_GAMING 4</v>
      </c>
      <c r="C84" t="s">
        <v>95</v>
      </c>
    </row>
    <row r="85" spans="2:3" ht="15" customHeight="1" x14ac:dyDescent="0.2">
      <c r="B85" s="5" t="str">
        <f>HYPERLINK("#'MINOR_GAMING 5'!A1", "MINOR_GAMING 5")</f>
        <v>MINOR_GAMING 5</v>
      </c>
      <c r="C85" t="s">
        <v>96</v>
      </c>
    </row>
    <row r="86" spans="2:3" ht="15" customHeight="1" x14ac:dyDescent="0.2">
      <c r="B86" s="5" t="str">
        <f>HYPERLINK("#'MINOR_GAMING 6'!A1", "MINOR_GAMING 6")</f>
        <v>MINOR_GAMING 6</v>
      </c>
      <c r="C86" t="s">
        <v>97</v>
      </c>
    </row>
    <row r="87" spans="2:3" ht="15" customHeight="1" x14ac:dyDescent="0.2">
      <c r="B87" s="5" t="str">
        <f>HYPERLINK("#'MINOR_GAMING 7'!A1", "MINOR_GAMING 7")</f>
        <v>MINOR_GAMING 7</v>
      </c>
      <c r="C87" t="s">
        <v>98</v>
      </c>
    </row>
    <row r="88" spans="2:3" ht="15" customHeight="1" x14ac:dyDescent="0.2">
      <c r="B88" s="5" t="str">
        <f>HYPERLINK("#'MINOR_GAMING 8'!A1", "MINOR_GAMING 8")</f>
        <v>MINOR_GAMING 8</v>
      </c>
      <c r="C88" t="s">
        <v>99</v>
      </c>
    </row>
    <row r="89" spans="2:3" ht="15" customHeight="1" x14ac:dyDescent="0.2">
      <c r="B89" s="5" t="str">
        <f>HYPERLINK("#'MINOR_GAMING 9'!A1", "MINOR_GAMING 9")</f>
        <v>MINOR_GAMING 9</v>
      </c>
      <c r="C89" t="s">
        <v>100</v>
      </c>
    </row>
    <row r="90" spans="2:3" ht="15" customHeight="1" x14ac:dyDescent="0.2">
      <c r="B90" s="5" t="str">
        <f>HYPERLINK("#'MINOR_GAMING 10'!A1", "MINOR_GAMING 10")</f>
        <v>MINOR_GAMING 10</v>
      </c>
      <c r="C90" t="s">
        <v>101</v>
      </c>
    </row>
    <row r="91" spans="2:3" ht="15" customHeight="1" x14ac:dyDescent="0.2">
      <c r="B91" s="5" t="str">
        <f>HYPERLINK("#'MINOR_GAMING 11'!A1", "MINOR_GAMING 11")</f>
        <v>MINOR_GAMING 11</v>
      </c>
      <c r="C91" t="s">
        <v>102</v>
      </c>
    </row>
    <row r="92" spans="2:3" ht="15" customHeight="1" x14ac:dyDescent="0.2">
      <c r="B92" s="5" t="str">
        <f>HYPERLINK("#'MINOR_GAMING 12'!A1", "MINOR_GAMING 12")</f>
        <v>MINOR_GAMING 12</v>
      </c>
      <c r="C92" t="s">
        <v>103</v>
      </c>
    </row>
    <row r="93" spans="2:3" ht="15" customHeight="1" x14ac:dyDescent="0.2">
      <c r="B93" s="5" t="str">
        <f>HYPERLINK("#'MINOR_GAMING 13'!A1", "MINOR_GAMING 13")</f>
        <v>MINOR_GAMING 13</v>
      </c>
      <c r="C93" t="s">
        <v>104</v>
      </c>
    </row>
    <row r="94" spans="2:3" ht="15" customHeight="1" x14ac:dyDescent="0.2">
      <c r="B94" s="5" t="str">
        <f>HYPERLINK("#'MINOR_GAMING 14'!A1", "MINOR_GAMING 14")</f>
        <v>MINOR_GAMING 14</v>
      </c>
      <c r="C94" t="s">
        <v>105</v>
      </c>
    </row>
    <row r="95" spans="2:3" ht="15" customHeight="1" x14ac:dyDescent="0.2">
      <c r="B95" s="5" t="str">
        <f>HYPERLINK("#'MINOR_GAMING 15'!A1", "MINOR_GAMING 15")</f>
        <v>MINOR_GAMING 15</v>
      </c>
      <c r="C95" t="s">
        <v>106</v>
      </c>
    </row>
    <row r="96" spans="2:3" ht="15" customHeight="1" x14ac:dyDescent="0.2">
      <c r="B96" s="5" t="str">
        <f>HYPERLINK("#'GAMING 1'!A1", "GAMING 1")</f>
        <v>GAMING 1</v>
      </c>
      <c r="C96" t="s">
        <v>107</v>
      </c>
    </row>
    <row r="97" spans="2:3" ht="15" customHeight="1" x14ac:dyDescent="0.2">
      <c r="B97" s="5" t="str">
        <f>HYPERLINK("#'GAMING 2'!A1", "GAMING 2")</f>
        <v>GAMING 2</v>
      </c>
      <c r="C97" t="s">
        <v>108</v>
      </c>
    </row>
    <row r="98" spans="2:3" ht="15" customHeight="1" x14ac:dyDescent="0.2">
      <c r="B98" s="5" t="str">
        <f>HYPERLINK("#'GAMING 3'!A1", "GAMING 3")</f>
        <v>GAMING 3</v>
      </c>
      <c r="C98" t="s">
        <v>109</v>
      </c>
    </row>
    <row r="99" spans="2:3" ht="15" customHeight="1" x14ac:dyDescent="0.2">
      <c r="B99" s="5" t="str">
        <f>HYPERLINK("#'GAMING 4'!A1", "GAMING 4")</f>
        <v>GAMING 4</v>
      </c>
      <c r="C99" t="s">
        <v>110</v>
      </c>
    </row>
    <row r="100" spans="2:3" ht="15" customHeight="1" x14ac:dyDescent="0.2">
      <c r="B100" s="5" t="str">
        <f>HYPERLINK("#'GAMING 5'!A1", "GAMING 5")</f>
        <v>GAMING 5</v>
      </c>
      <c r="C100" t="s">
        <v>111</v>
      </c>
    </row>
    <row r="101" spans="2:3" ht="15" customHeight="1" x14ac:dyDescent="0.2">
      <c r="B101" s="5" t="str">
        <f>HYPERLINK("#'GAMING 6'!A1", "GAMING 6")</f>
        <v>GAMING 6</v>
      </c>
      <c r="C101" t="s">
        <v>112</v>
      </c>
    </row>
    <row r="102" spans="2:3" ht="15" customHeight="1" x14ac:dyDescent="0.2">
      <c r="B102" s="5" t="str">
        <f>HYPERLINK("#'GAMING 7'!A1", "GAMING 7")</f>
        <v>GAMING 7</v>
      </c>
      <c r="C102" t="s">
        <v>113</v>
      </c>
    </row>
    <row r="103" spans="2:3" ht="15" customHeight="1" x14ac:dyDescent="0.2">
      <c r="B103" s="5" t="str">
        <f>HYPERLINK("#'GAMING 8'!A1", "GAMING 8")</f>
        <v>GAMING 8</v>
      </c>
      <c r="C103" t="s">
        <v>114</v>
      </c>
    </row>
    <row r="104" spans="2:3" ht="15" customHeight="1" x14ac:dyDescent="0.2">
      <c r="B104" s="5" t="str">
        <f>HYPERLINK("#'GAMING 9'!A1", "GAMING 9")</f>
        <v>GAMING 9</v>
      </c>
      <c r="C104" t="s">
        <v>115</v>
      </c>
    </row>
    <row r="105" spans="2:3" ht="15" customHeight="1" x14ac:dyDescent="0.2">
      <c r="B105" s="5" t="str">
        <f>HYPERLINK("#'GAMING 10'!A1", "GAMING 10")</f>
        <v>GAMING 10</v>
      </c>
      <c r="C105" t="s">
        <v>116</v>
      </c>
    </row>
    <row r="106" spans="2:3" ht="15" customHeight="1" x14ac:dyDescent="0.2">
      <c r="B106" s="5" t="str">
        <f>HYPERLINK("#'GAMING 11'!A1", "GAMING 11")</f>
        <v>GAMING 11</v>
      </c>
      <c r="C106" t="s">
        <v>117</v>
      </c>
    </row>
    <row r="107" spans="2:3" ht="15" customHeight="1" x14ac:dyDescent="0.2">
      <c r="B107" s="5" t="str">
        <f>HYPERLINK("#'GAMING 12'!A1", "GAMING 12")</f>
        <v>GAMING 12</v>
      </c>
      <c r="C107" t="s">
        <v>118</v>
      </c>
    </row>
    <row r="108" spans="2:3" ht="15" customHeight="1" x14ac:dyDescent="0.2">
      <c r="B108" s="5" t="str">
        <f>HYPERLINK("#'GAMING 13'!A1", "GAMING 13")</f>
        <v>GAMING 13</v>
      </c>
      <c r="C108" t="s">
        <v>119</v>
      </c>
    </row>
    <row r="109" spans="2:3" ht="15" customHeight="1" x14ac:dyDescent="0.2">
      <c r="B109" s="5" t="str">
        <f>HYPERLINK("#'GAMING 14'!A1", "GAMING 14")</f>
        <v>GAMING 14</v>
      </c>
      <c r="C109" t="s">
        <v>120</v>
      </c>
    </row>
    <row r="110" spans="2:3" ht="15" customHeight="1" x14ac:dyDescent="0.2">
      <c r="B110" s="5" t="str">
        <f>HYPERLINK("#'GAMING 15'!A1", "GAMING 15")</f>
        <v>GAMING 15</v>
      </c>
      <c r="C110" t="s">
        <v>121</v>
      </c>
    </row>
    <row r="111" spans="2:3" ht="15" customHeight="1" x14ac:dyDescent="0.2">
      <c r="B111" s="5" t="str">
        <f>HYPERLINK("#'WAGERING 1'!A1", "WAGERING 1")</f>
        <v>WAGERING 1</v>
      </c>
      <c r="C111" t="s">
        <v>122</v>
      </c>
    </row>
    <row r="112" spans="2:3" ht="15" customHeight="1" x14ac:dyDescent="0.2">
      <c r="B112" s="5" t="str">
        <f>HYPERLINK("#'WAGERING 2'!A1", "WAGERING 2")</f>
        <v>WAGERING 2</v>
      </c>
      <c r="C112" t="s">
        <v>123</v>
      </c>
    </row>
    <row r="113" spans="2:3" ht="15" customHeight="1" x14ac:dyDescent="0.2">
      <c r="B113" s="5" t="str">
        <f>HYPERLINK("#'WAGERING 3'!A1", "WAGERING 3")</f>
        <v>WAGERING 3</v>
      </c>
      <c r="C113" t="s">
        <v>124</v>
      </c>
    </row>
    <row r="114" spans="2:3" ht="15" customHeight="1" x14ac:dyDescent="0.2">
      <c r="B114" s="5" t="str">
        <f>HYPERLINK("#'WAGERING 4'!A1", "WAGERING 4")</f>
        <v>WAGERING 4</v>
      </c>
      <c r="C114" t="s">
        <v>125</v>
      </c>
    </row>
    <row r="115" spans="2:3" ht="15" customHeight="1" x14ac:dyDescent="0.2">
      <c r="B115" s="5" t="str">
        <f>HYPERLINK("#'WAGERING 5'!A1", "WAGERING 5")</f>
        <v>WAGERING 5</v>
      </c>
      <c r="C115" t="s">
        <v>126</v>
      </c>
    </row>
    <row r="116" spans="2:3" ht="15" customHeight="1" x14ac:dyDescent="0.2">
      <c r="B116" s="5" t="str">
        <f>HYPERLINK("#'WAGERING 6'!A1", "WAGERING 6")</f>
        <v>WAGERING 6</v>
      </c>
      <c r="C116" t="s">
        <v>127</v>
      </c>
    </row>
    <row r="117" spans="2:3" ht="15" customHeight="1" x14ac:dyDescent="0.2">
      <c r="B117" s="5" t="str">
        <f>HYPERLINK("#'WAGERING 7'!A1", "WAGERING 7")</f>
        <v>WAGERING 7</v>
      </c>
      <c r="C117" t="s">
        <v>128</v>
      </c>
    </row>
    <row r="118" spans="2:3" ht="15" customHeight="1" x14ac:dyDescent="0.2">
      <c r="B118" s="5" t="str">
        <f>HYPERLINK("#'WAGERING 8'!A1", "WAGERING 8")</f>
        <v>WAGERING 8</v>
      </c>
      <c r="C118" t="s">
        <v>129</v>
      </c>
    </row>
    <row r="119" spans="2:3" ht="15" customHeight="1" x14ac:dyDescent="0.2">
      <c r="B119" s="5" t="str">
        <f>HYPERLINK("#'WAGERING 9'!A1", "WAGERING 9")</f>
        <v>WAGERING 9</v>
      </c>
      <c r="C119" t="s">
        <v>130</v>
      </c>
    </row>
    <row r="120" spans="2:3" ht="15" customHeight="1" x14ac:dyDescent="0.2">
      <c r="B120" s="5" t="str">
        <f>HYPERLINK("#'WAGERING 10'!A1", "WAGERING 10")</f>
        <v>WAGERING 10</v>
      </c>
      <c r="C120" t="s">
        <v>131</v>
      </c>
    </row>
    <row r="121" spans="2:3" ht="15" customHeight="1" x14ac:dyDescent="0.2">
      <c r="B121" s="5" t="str">
        <f>HYPERLINK("#'WAGERING 11'!A1", "WAGERING 11")</f>
        <v>WAGERING 11</v>
      </c>
      <c r="C121" t="s">
        <v>132</v>
      </c>
    </row>
    <row r="122" spans="2:3" ht="15" customHeight="1" x14ac:dyDescent="0.2">
      <c r="B122" s="5" t="str">
        <f>HYPERLINK("#'WAGERING 12'!A1", "WAGERING 12")</f>
        <v>WAGERING 12</v>
      </c>
      <c r="C122" t="s">
        <v>133</v>
      </c>
    </row>
    <row r="123" spans="2:3" ht="15" customHeight="1" x14ac:dyDescent="0.2">
      <c r="B123" s="5" t="str">
        <f>HYPERLINK("#'WAGERING 13'!A1", "WAGERING 13")</f>
        <v>WAGERING 13</v>
      </c>
      <c r="C123" t="s">
        <v>134</v>
      </c>
    </row>
    <row r="124" spans="2:3" ht="15" customHeight="1" x14ac:dyDescent="0.2">
      <c r="B124" s="5" t="str">
        <f>HYPERLINK("#'WAGERING 14'!A1", "WAGERING 14")</f>
        <v>WAGERING 14</v>
      </c>
      <c r="C124" t="s">
        <v>135</v>
      </c>
    </row>
    <row r="125" spans="2:3" ht="15" customHeight="1" x14ac:dyDescent="0.2">
      <c r="B125" s="5" t="str">
        <f>HYPERLINK("#'WAGERING 15'!A1", "WAGERING 15")</f>
        <v>WAGERING 15</v>
      </c>
      <c r="C125" t="s">
        <v>136</v>
      </c>
    </row>
    <row r="126" spans="2:3" ht="15" customHeight="1" x14ac:dyDescent="0.2">
      <c r="B126" s="5" t="str">
        <f>HYPERLINK("#'TOTAL 1'!A1", "TOTAL 1")</f>
        <v>TOTAL 1</v>
      </c>
      <c r="C126" t="s">
        <v>137</v>
      </c>
    </row>
    <row r="127" spans="2:3" ht="15" customHeight="1" x14ac:dyDescent="0.2">
      <c r="B127" s="5" t="str">
        <f>HYPERLINK("#'TOTAL 2'!A1", "TOTAL 2")</f>
        <v>TOTAL 2</v>
      </c>
      <c r="C127" t="s">
        <v>138</v>
      </c>
    </row>
    <row r="128" spans="2:3" ht="15" customHeight="1" x14ac:dyDescent="0.2">
      <c r="B128" s="5" t="str">
        <f>HYPERLINK("#'TOTAL 3'!A1", "TOTAL 3")</f>
        <v>TOTAL 3</v>
      </c>
      <c r="C128" t="s">
        <v>139</v>
      </c>
    </row>
    <row r="129" spans="2:3" ht="15" customHeight="1" x14ac:dyDescent="0.2">
      <c r="B129" s="5" t="str">
        <f>HYPERLINK("#'TOTAL 4'!A1", "TOTAL 4")</f>
        <v>TOTAL 4</v>
      </c>
      <c r="C129" t="s">
        <v>140</v>
      </c>
    </row>
    <row r="130" spans="2:3" ht="15" customHeight="1" x14ac:dyDescent="0.2">
      <c r="B130" s="5" t="str">
        <f>HYPERLINK("#'TOTAL 5'!A1", "TOTAL 5")</f>
        <v>TOTAL 5</v>
      </c>
      <c r="C130" t="s">
        <v>141</v>
      </c>
    </row>
    <row r="131" spans="2:3" ht="15" customHeight="1" x14ac:dyDescent="0.2">
      <c r="B131" s="5" t="str">
        <f>HYPERLINK("#'TOTAL 6'!A1", "TOTAL 6")</f>
        <v>TOTAL 6</v>
      </c>
      <c r="C131" t="s">
        <v>142</v>
      </c>
    </row>
    <row r="132" spans="2:3" ht="15" customHeight="1" x14ac:dyDescent="0.2">
      <c r="B132" s="5" t="str">
        <f>HYPERLINK("#'TOTAL 7'!A1", "TOTAL 7")</f>
        <v>TOTAL 7</v>
      </c>
      <c r="C132" t="s">
        <v>143</v>
      </c>
    </row>
    <row r="133" spans="2:3" ht="15" customHeight="1" x14ac:dyDescent="0.2">
      <c r="B133" s="5" t="str">
        <f>HYPERLINK("#'TOTAL 8'!A1", "TOTAL 8")</f>
        <v>TOTAL 8</v>
      </c>
      <c r="C133" t="s">
        <v>144</v>
      </c>
    </row>
    <row r="134" spans="2:3" ht="15" customHeight="1" x14ac:dyDescent="0.2">
      <c r="B134" s="5" t="str">
        <f>HYPERLINK("#'TOTAL 9'!A1", "TOTAL 9")</f>
        <v>TOTAL 9</v>
      </c>
      <c r="C134" t="s">
        <v>145</v>
      </c>
    </row>
    <row r="135" spans="2:3" ht="15" customHeight="1" x14ac:dyDescent="0.2">
      <c r="B135" s="5" t="str">
        <f>HYPERLINK("#'TOTAL 11'!A1", "TOTAL 11")</f>
        <v>TOTAL 11</v>
      </c>
      <c r="C135" t="s">
        <v>146</v>
      </c>
    </row>
    <row r="136" spans="2:3" ht="15" customHeight="1" x14ac:dyDescent="0.2">
      <c r="B136" s="5" t="str">
        <f>HYPERLINK("#'TOTAL 12'!A1", "TOTAL 12")</f>
        <v>TOTAL 12</v>
      </c>
      <c r="C136" t="s">
        <v>147</v>
      </c>
    </row>
    <row r="137" spans="2:3" ht="15" customHeight="1" x14ac:dyDescent="0.2">
      <c r="B137" s="5" t="str">
        <f>HYPERLINK("#'TOTAL 13'!A1", "TOTAL 13")</f>
        <v>TOTAL 13</v>
      </c>
      <c r="C137" t="s">
        <v>148</v>
      </c>
    </row>
    <row r="138" spans="2:3" ht="15" customHeight="1" x14ac:dyDescent="0.2">
      <c r="B138" s="5" t="str">
        <f>HYPERLINK("#'TOTAL 14'!A1", "TOTAL 14")</f>
        <v>TOTAL 14</v>
      </c>
      <c r="C138" t="s">
        <v>149</v>
      </c>
    </row>
    <row r="139" spans="2:3" ht="15" customHeight="1" x14ac:dyDescent="0.2">
      <c r="B139" s="5" t="str">
        <f>HYPERLINK("#'TOTAL 16'!A1", "TOTAL 16")</f>
        <v>TOTAL 16</v>
      </c>
      <c r="C139" t="s">
        <v>150</v>
      </c>
    </row>
    <row r="140" spans="2:3" ht="15" customHeight="1" x14ac:dyDescent="0.2"/>
    <row r="141" spans="2:3" ht="15" customHeight="1" x14ac:dyDescent="0.2"/>
    <row r="142" spans="2:3" ht="15" customHeight="1" x14ac:dyDescent="0.2"/>
    <row r="143" spans="2:3" ht="15" customHeight="1" x14ac:dyDescent="0.2"/>
    <row r="144" spans="2:3"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sheetData>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4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HYPERLINK("#'INDEX'!B23", "Link to index")</f>
        <v>Link to index</v>
      </c>
    </row>
    <row r="2" spans="1:19" ht="15.75" customHeight="1" x14ac:dyDescent="0.2">
      <c r="A2" s="27" t="s">
        <v>252</v>
      </c>
      <c r="B2" s="28"/>
      <c r="C2" s="28"/>
      <c r="D2" s="28"/>
      <c r="E2" s="28"/>
      <c r="F2" s="28"/>
      <c r="G2" s="28"/>
      <c r="H2" s="28"/>
      <c r="I2" s="28"/>
      <c r="J2" s="28"/>
      <c r="K2" s="28"/>
      <c r="L2" s="28"/>
      <c r="M2" s="28"/>
      <c r="N2" s="28"/>
      <c r="O2" s="28"/>
      <c r="P2" s="28"/>
      <c r="Q2" s="28"/>
      <c r="R2" s="28"/>
      <c r="S2" s="28"/>
    </row>
    <row r="3" spans="1:19" ht="15.75" customHeight="1" x14ac:dyDescent="0.2">
      <c r="A3" s="27" t="s">
        <v>34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6727.2800626830103</v>
      </c>
      <c r="C7" s="10" t="s">
        <v>152</v>
      </c>
      <c r="D7" s="18">
        <v>8048.3272901416103</v>
      </c>
      <c r="E7" s="10" t="s">
        <v>152</v>
      </c>
      <c r="F7" s="18">
        <v>2056.77975684578</v>
      </c>
      <c r="G7" s="10" t="s">
        <v>152</v>
      </c>
      <c r="H7" s="18">
        <v>2459.3878914107399</v>
      </c>
      <c r="I7" s="10" t="s">
        <v>152</v>
      </c>
      <c r="J7" s="18">
        <v>3618.1822330218902</v>
      </c>
      <c r="K7" s="10" t="s">
        <v>152</v>
      </c>
      <c r="L7" s="18">
        <v>1687.2758019883199</v>
      </c>
      <c r="M7" s="10" t="s">
        <v>152</v>
      </c>
      <c r="N7" s="18">
        <v>6321.1220870980396</v>
      </c>
      <c r="O7" s="10" t="s">
        <v>152</v>
      </c>
      <c r="P7" s="18">
        <v>0</v>
      </c>
      <c r="Q7" s="10" t="s">
        <v>246</v>
      </c>
      <c r="R7" s="18">
        <v>5223.0271137131404</v>
      </c>
      <c r="S7" s="10" t="s">
        <v>152</v>
      </c>
    </row>
    <row r="8" spans="1:19" x14ac:dyDescent="0.2">
      <c r="A8" s="12" t="s">
        <v>164</v>
      </c>
      <c r="B8" s="18">
        <v>7070.44642316312</v>
      </c>
      <c r="C8" s="10" t="s">
        <v>152</v>
      </c>
      <c r="D8" s="18">
        <v>7956.67711441744</v>
      </c>
      <c r="E8" s="10" t="s">
        <v>152</v>
      </c>
      <c r="F8" s="18">
        <v>2135.5363366464398</v>
      </c>
      <c r="G8" s="10" t="s">
        <v>152</v>
      </c>
      <c r="H8" s="18">
        <v>2863.9865494904202</v>
      </c>
      <c r="I8" s="10" t="s">
        <v>152</v>
      </c>
      <c r="J8" s="18">
        <v>4047.3152951377901</v>
      </c>
      <c r="K8" s="10" t="s">
        <v>152</v>
      </c>
      <c r="L8" s="18">
        <v>2125.4604384479899</v>
      </c>
      <c r="M8" s="10" t="s">
        <v>152</v>
      </c>
      <c r="N8" s="18">
        <v>6651.8491004502202</v>
      </c>
      <c r="O8" s="10" t="s">
        <v>152</v>
      </c>
      <c r="P8" s="18">
        <v>0</v>
      </c>
      <c r="Q8" s="10" t="s">
        <v>246</v>
      </c>
      <c r="R8" s="18">
        <v>5397.4760684167804</v>
      </c>
      <c r="S8" s="10" t="s">
        <v>152</v>
      </c>
    </row>
    <row r="9" spans="1:19" x14ac:dyDescent="0.2">
      <c r="A9" s="12" t="s">
        <v>165</v>
      </c>
      <c r="B9" s="18">
        <v>7622.4693341331504</v>
      </c>
      <c r="C9" s="10" t="s">
        <v>152</v>
      </c>
      <c r="D9" s="18">
        <v>8647.0085556338199</v>
      </c>
      <c r="E9" s="10" t="s">
        <v>152</v>
      </c>
      <c r="F9" s="18">
        <v>2377.68319500603</v>
      </c>
      <c r="G9" s="10" t="s">
        <v>152</v>
      </c>
      <c r="H9" s="18">
        <v>3174.79850305943</v>
      </c>
      <c r="I9" s="10" t="s">
        <v>152</v>
      </c>
      <c r="J9" s="18">
        <v>4519.0459675375696</v>
      </c>
      <c r="K9" s="10" t="s">
        <v>152</v>
      </c>
      <c r="L9" s="18">
        <v>2408.4734425230099</v>
      </c>
      <c r="M9" s="10" t="s">
        <v>152</v>
      </c>
      <c r="N9" s="18">
        <v>6979.6803797420598</v>
      </c>
      <c r="O9" s="10" t="s">
        <v>152</v>
      </c>
      <c r="P9" s="18">
        <v>0</v>
      </c>
      <c r="Q9" s="10" t="s">
        <v>246</v>
      </c>
      <c r="R9" s="18">
        <v>5821.2619478823699</v>
      </c>
      <c r="S9" s="10" t="s">
        <v>152</v>
      </c>
    </row>
    <row r="10" spans="1:19" x14ac:dyDescent="0.2">
      <c r="A10" s="12" t="s">
        <v>166</v>
      </c>
      <c r="B10" s="18">
        <v>8018.3275595716595</v>
      </c>
      <c r="C10" s="10" t="s">
        <v>152</v>
      </c>
      <c r="D10" s="18">
        <v>9539.9462809227698</v>
      </c>
      <c r="E10" s="10" t="s">
        <v>152</v>
      </c>
      <c r="F10" s="18">
        <v>2487.9126628909198</v>
      </c>
      <c r="G10" s="10" t="s">
        <v>152</v>
      </c>
      <c r="H10" s="18">
        <v>3631.0417065689699</v>
      </c>
      <c r="I10" s="10" t="s">
        <v>152</v>
      </c>
      <c r="J10" s="18">
        <v>5018.06005327819</v>
      </c>
      <c r="K10" s="10" t="s">
        <v>152</v>
      </c>
      <c r="L10" s="18">
        <v>2643.6472655846201</v>
      </c>
      <c r="M10" s="10" t="s">
        <v>152</v>
      </c>
      <c r="N10" s="18">
        <v>6297.23254898087</v>
      </c>
      <c r="O10" s="10" t="s">
        <v>152</v>
      </c>
      <c r="P10" s="18">
        <v>0</v>
      </c>
      <c r="Q10" s="10" t="s">
        <v>246</v>
      </c>
      <c r="R10" s="18">
        <v>6079.7106995022596</v>
      </c>
      <c r="S10" s="10" t="s">
        <v>152</v>
      </c>
    </row>
    <row r="11" spans="1:19" x14ac:dyDescent="0.2">
      <c r="A11" s="12" t="s">
        <v>170</v>
      </c>
      <c r="B11" s="18">
        <v>8310.3802137614693</v>
      </c>
      <c r="C11" s="10" t="s">
        <v>152</v>
      </c>
      <c r="D11" s="18">
        <v>9975.9233269202505</v>
      </c>
      <c r="E11" s="10" t="s">
        <v>152</v>
      </c>
      <c r="F11" s="18">
        <v>2770.8258496214098</v>
      </c>
      <c r="G11" s="10" t="s">
        <v>152</v>
      </c>
      <c r="H11" s="18">
        <v>4286.8007164578503</v>
      </c>
      <c r="I11" s="10" t="s">
        <v>152</v>
      </c>
      <c r="J11" s="18">
        <v>5526.4827217489901</v>
      </c>
      <c r="K11" s="10" t="s">
        <v>152</v>
      </c>
      <c r="L11" s="18">
        <v>2861.8270527448199</v>
      </c>
      <c r="M11" s="10" t="s">
        <v>152</v>
      </c>
      <c r="N11" s="18">
        <v>6205.3637811647704</v>
      </c>
      <c r="O11" s="10" t="s">
        <v>152</v>
      </c>
      <c r="P11" s="18">
        <v>0</v>
      </c>
      <c r="Q11" s="10" t="s">
        <v>246</v>
      </c>
      <c r="R11" s="18">
        <v>6365.1377693432496</v>
      </c>
      <c r="S11" s="10" t="s">
        <v>152</v>
      </c>
    </row>
    <row r="12" spans="1:19" x14ac:dyDescent="0.2">
      <c r="A12" s="12" t="s">
        <v>171</v>
      </c>
      <c r="B12" s="18">
        <v>8072.5094652387397</v>
      </c>
      <c r="C12" s="10" t="s">
        <v>152</v>
      </c>
      <c r="D12" s="18">
        <v>10614.619600362499</v>
      </c>
      <c r="E12" s="10" t="s">
        <v>152</v>
      </c>
      <c r="F12" s="18">
        <v>3166.6666666666702</v>
      </c>
      <c r="G12" s="10" t="s">
        <v>152</v>
      </c>
      <c r="H12" s="18">
        <v>4940.3607140417798</v>
      </c>
      <c r="I12" s="10" t="s">
        <v>152</v>
      </c>
      <c r="J12" s="18">
        <v>5892.05790055118</v>
      </c>
      <c r="K12" s="10" t="s">
        <v>152</v>
      </c>
      <c r="L12" s="18">
        <v>2946.09570279528</v>
      </c>
      <c r="M12" s="10" t="s">
        <v>152</v>
      </c>
      <c r="N12" s="18">
        <v>6267.3847528506903</v>
      </c>
      <c r="O12" s="10" t="s">
        <v>152</v>
      </c>
      <c r="P12" s="18">
        <v>0</v>
      </c>
      <c r="Q12" s="10" t="s">
        <v>246</v>
      </c>
      <c r="R12" s="18">
        <v>6733.9170762347703</v>
      </c>
      <c r="S12" s="10" t="s">
        <v>152</v>
      </c>
    </row>
    <row r="13" spans="1:19" x14ac:dyDescent="0.2">
      <c r="A13" s="12" t="s">
        <v>172</v>
      </c>
      <c r="B13" s="18">
        <v>8440.4004633331097</v>
      </c>
      <c r="C13" s="10" t="s">
        <v>152</v>
      </c>
      <c r="D13" s="18">
        <v>11025.3579528136</v>
      </c>
      <c r="E13" s="10" t="s">
        <v>152</v>
      </c>
      <c r="F13" s="18">
        <v>3608.3771126736601</v>
      </c>
      <c r="G13" s="10" t="s">
        <v>152</v>
      </c>
      <c r="H13" s="18">
        <v>5346.2165743632104</v>
      </c>
      <c r="I13" s="10" t="s">
        <v>152</v>
      </c>
      <c r="J13" s="18">
        <v>6117.8537950052396</v>
      </c>
      <c r="K13" s="10" t="s">
        <v>152</v>
      </c>
      <c r="L13" s="18">
        <v>2571.4972801744102</v>
      </c>
      <c r="M13" s="10" t="s">
        <v>152</v>
      </c>
      <c r="N13" s="18">
        <v>6327.6154940112201</v>
      </c>
      <c r="O13" s="10" t="s">
        <v>152</v>
      </c>
      <c r="P13" s="18">
        <v>0</v>
      </c>
      <c r="Q13" s="10" t="s">
        <v>246</v>
      </c>
      <c r="R13" s="18">
        <v>6967.5056329930903</v>
      </c>
      <c r="S13" s="10" t="s">
        <v>152</v>
      </c>
    </row>
    <row r="14" spans="1:19" x14ac:dyDescent="0.2">
      <c r="A14" s="12" t="s">
        <v>173</v>
      </c>
      <c r="B14" s="18">
        <v>8228.6503115577507</v>
      </c>
      <c r="C14" s="10" t="s">
        <v>152</v>
      </c>
      <c r="D14" s="18">
        <v>11552.3159774877</v>
      </c>
      <c r="E14" s="10" t="s">
        <v>152</v>
      </c>
      <c r="F14" s="18">
        <v>4001.34956355248</v>
      </c>
      <c r="G14" s="10" t="s">
        <v>152</v>
      </c>
      <c r="H14" s="18">
        <v>5015.9040980309201</v>
      </c>
      <c r="I14" s="10" t="s">
        <v>152</v>
      </c>
      <c r="J14" s="18">
        <v>6595.9273992813096</v>
      </c>
      <c r="K14" s="10" t="s">
        <v>152</v>
      </c>
      <c r="L14" s="18">
        <v>0</v>
      </c>
      <c r="M14" s="10" t="s">
        <v>167</v>
      </c>
      <c r="N14" s="18">
        <v>6411.0839468996501</v>
      </c>
      <c r="O14" s="10" t="s">
        <v>152</v>
      </c>
      <c r="P14" s="18">
        <v>0</v>
      </c>
      <c r="Q14" s="10" t="s">
        <v>246</v>
      </c>
      <c r="R14" s="18">
        <v>7059.6636272938204</v>
      </c>
      <c r="S14" s="10" t="s">
        <v>169</v>
      </c>
    </row>
    <row r="15" spans="1:19" x14ac:dyDescent="0.2">
      <c r="A15" s="12" t="s">
        <v>174</v>
      </c>
      <c r="B15" s="18">
        <v>7900.8445095650604</v>
      </c>
      <c r="C15" s="10" t="s">
        <v>152</v>
      </c>
      <c r="D15" s="18">
        <v>10414.247435609999</v>
      </c>
      <c r="E15" s="10" t="s">
        <v>152</v>
      </c>
      <c r="F15" s="18">
        <v>4499.1494709719</v>
      </c>
      <c r="G15" s="10" t="s">
        <v>152</v>
      </c>
      <c r="H15" s="18">
        <v>5448.1374551683502</v>
      </c>
      <c r="I15" s="10" t="s">
        <v>152</v>
      </c>
      <c r="J15" s="18">
        <v>6350.2027548657097</v>
      </c>
      <c r="K15" s="10" t="s">
        <v>152</v>
      </c>
      <c r="L15" s="18">
        <v>0</v>
      </c>
      <c r="M15" s="10" t="s">
        <v>167</v>
      </c>
      <c r="N15" s="18">
        <v>6517.0781714410195</v>
      </c>
      <c r="O15" s="10" t="s">
        <v>152</v>
      </c>
      <c r="P15" s="18">
        <v>0</v>
      </c>
      <c r="Q15" s="10" t="s">
        <v>246</v>
      </c>
      <c r="R15" s="18">
        <v>6764.0215841567597</v>
      </c>
      <c r="S15" s="10" t="s">
        <v>169</v>
      </c>
    </row>
    <row r="16" spans="1:19" x14ac:dyDescent="0.2">
      <c r="A16" s="12" t="s">
        <v>176</v>
      </c>
      <c r="B16" s="18">
        <v>7646.5506177095103</v>
      </c>
      <c r="C16" s="10" t="s">
        <v>152</v>
      </c>
      <c r="D16" s="18">
        <v>10687.953005360299</v>
      </c>
      <c r="E16" s="10" t="s">
        <v>152</v>
      </c>
      <c r="F16" s="18">
        <v>4781.4128163838805</v>
      </c>
      <c r="G16" s="10" t="s">
        <v>152</v>
      </c>
      <c r="H16" s="18">
        <v>5624.6177280196298</v>
      </c>
      <c r="I16" s="10" t="s">
        <v>152</v>
      </c>
      <c r="J16" s="18">
        <v>6329.6349532174099</v>
      </c>
      <c r="K16" s="10" t="s">
        <v>152</v>
      </c>
      <c r="L16" s="18">
        <v>0</v>
      </c>
      <c r="M16" s="10" t="s">
        <v>167</v>
      </c>
      <c r="N16" s="18">
        <v>6717.9717067615002</v>
      </c>
      <c r="O16" s="10" t="s">
        <v>152</v>
      </c>
      <c r="P16" s="18">
        <v>0</v>
      </c>
      <c r="Q16" s="10" t="s">
        <v>246</v>
      </c>
      <c r="R16" s="18">
        <v>6922.6075758492598</v>
      </c>
      <c r="S16" s="10" t="s">
        <v>169</v>
      </c>
    </row>
    <row r="17" spans="1:19" x14ac:dyDescent="0.2">
      <c r="A17" s="12" t="s">
        <v>177</v>
      </c>
      <c r="B17" s="18">
        <v>7456.1403823488799</v>
      </c>
      <c r="C17" s="10" t="s">
        <v>152</v>
      </c>
      <c r="D17" s="18">
        <v>10692.448170285201</v>
      </c>
      <c r="E17" s="10" t="s">
        <v>152</v>
      </c>
      <c r="F17" s="18">
        <v>4137.0011578097701</v>
      </c>
      <c r="G17" s="10" t="s">
        <v>152</v>
      </c>
      <c r="H17" s="18">
        <v>5352.7984937681904</v>
      </c>
      <c r="I17" s="10" t="s">
        <v>152</v>
      </c>
      <c r="J17" s="18">
        <v>6119.7448083475601</v>
      </c>
      <c r="K17" s="10" t="s">
        <v>152</v>
      </c>
      <c r="L17" s="18">
        <v>0</v>
      </c>
      <c r="M17" s="10" t="s">
        <v>167</v>
      </c>
      <c r="N17" s="18">
        <v>6367.5621345588897</v>
      </c>
      <c r="O17" s="10" t="s">
        <v>152</v>
      </c>
      <c r="P17" s="18">
        <v>0</v>
      </c>
      <c r="Q17" s="10" t="s">
        <v>246</v>
      </c>
      <c r="R17" s="18">
        <v>6746.8273387679201</v>
      </c>
      <c r="S17" s="10" t="s">
        <v>169</v>
      </c>
    </row>
    <row r="18" spans="1:19" x14ac:dyDescent="0.2">
      <c r="A18" s="12" t="s">
        <v>178</v>
      </c>
      <c r="B18" s="18">
        <v>7698.47477718751</v>
      </c>
      <c r="C18" s="10" t="s">
        <v>152</v>
      </c>
      <c r="D18" s="18">
        <v>11231.063805182999</v>
      </c>
      <c r="E18" s="10" t="s">
        <v>152</v>
      </c>
      <c r="F18" s="18">
        <v>3650.6869491737202</v>
      </c>
      <c r="G18" s="10" t="s">
        <v>152</v>
      </c>
      <c r="H18" s="18">
        <v>5589.6942751967899</v>
      </c>
      <c r="I18" s="10" t="s">
        <v>152</v>
      </c>
      <c r="J18" s="18">
        <v>6238.5643283496402</v>
      </c>
      <c r="K18" s="10" t="s">
        <v>152</v>
      </c>
      <c r="L18" s="18">
        <v>0</v>
      </c>
      <c r="M18" s="10" t="s">
        <v>167</v>
      </c>
      <c r="N18" s="18">
        <v>6436.3460035041098</v>
      </c>
      <c r="O18" s="10" t="s">
        <v>152</v>
      </c>
      <c r="P18" s="18">
        <v>0</v>
      </c>
      <c r="Q18" s="10" t="s">
        <v>246</v>
      </c>
      <c r="R18" s="18">
        <v>6982.3657135946796</v>
      </c>
      <c r="S18" s="10" t="s">
        <v>169</v>
      </c>
    </row>
    <row r="19" spans="1:19" x14ac:dyDescent="0.2">
      <c r="A19" s="12" t="s">
        <v>179</v>
      </c>
      <c r="B19" s="18">
        <v>7617.4239623332596</v>
      </c>
      <c r="C19" s="10" t="s">
        <v>152</v>
      </c>
      <c r="D19" s="18">
        <v>11624.4878063207</v>
      </c>
      <c r="E19" s="10" t="s">
        <v>152</v>
      </c>
      <c r="F19" s="18">
        <v>3620.4810944372698</v>
      </c>
      <c r="G19" s="10" t="s">
        <v>152</v>
      </c>
      <c r="H19" s="18">
        <v>5781.91955268947</v>
      </c>
      <c r="I19" s="10" t="s">
        <v>152</v>
      </c>
      <c r="J19" s="18">
        <v>6181.4597719142603</v>
      </c>
      <c r="K19" s="10" t="s">
        <v>152</v>
      </c>
      <c r="L19" s="18">
        <v>0</v>
      </c>
      <c r="M19" s="10" t="s">
        <v>167</v>
      </c>
      <c r="N19" s="18">
        <v>6326.7143003425899</v>
      </c>
      <c r="O19" s="10" t="s">
        <v>152</v>
      </c>
      <c r="P19" s="18">
        <v>0</v>
      </c>
      <c r="Q19" s="10" t="s">
        <v>246</v>
      </c>
      <c r="R19" s="18">
        <v>7098.8000495121596</v>
      </c>
      <c r="S19" s="10" t="s">
        <v>169</v>
      </c>
    </row>
    <row r="20" spans="1:19" x14ac:dyDescent="0.2">
      <c r="A20" s="12" t="s">
        <v>180</v>
      </c>
      <c r="B20" s="18">
        <v>7506.0053223244204</v>
      </c>
      <c r="C20" s="10" t="s">
        <v>152</v>
      </c>
      <c r="D20" s="18">
        <v>11758.634343844</v>
      </c>
      <c r="E20" s="10" t="s">
        <v>152</v>
      </c>
      <c r="F20" s="18">
        <v>3472.4420663096598</v>
      </c>
      <c r="G20" s="10" t="s">
        <v>152</v>
      </c>
      <c r="H20" s="18">
        <v>5897.7335247839801</v>
      </c>
      <c r="I20" s="10" t="s">
        <v>152</v>
      </c>
      <c r="J20" s="18">
        <v>6045.8241358862997</v>
      </c>
      <c r="K20" s="10" t="s">
        <v>152</v>
      </c>
      <c r="L20" s="18">
        <v>0</v>
      </c>
      <c r="M20" s="10" t="s">
        <v>167</v>
      </c>
      <c r="N20" s="18">
        <v>5800.4306523741398</v>
      </c>
      <c r="O20" s="10" t="s">
        <v>152</v>
      </c>
      <c r="P20" s="18">
        <v>0</v>
      </c>
      <c r="Q20" s="10" t="s">
        <v>246</v>
      </c>
      <c r="R20" s="18">
        <v>7006.1967996162202</v>
      </c>
      <c r="S20" s="10" t="s">
        <v>169</v>
      </c>
    </row>
    <row r="21" spans="1:19" x14ac:dyDescent="0.2">
      <c r="A21" s="12" t="s">
        <v>181</v>
      </c>
      <c r="B21" s="18">
        <v>7231.7210946741598</v>
      </c>
      <c r="C21" s="10" t="s">
        <v>152</v>
      </c>
      <c r="D21" s="18">
        <v>12006.962270809699</v>
      </c>
      <c r="E21" s="10" t="s">
        <v>152</v>
      </c>
      <c r="F21" s="18">
        <v>3929.0080937078301</v>
      </c>
      <c r="G21" s="10" t="s">
        <v>152</v>
      </c>
      <c r="H21" s="18">
        <v>6014.17545056983</v>
      </c>
      <c r="I21" s="10" t="s">
        <v>152</v>
      </c>
      <c r="J21" s="18">
        <v>6058.3807489232304</v>
      </c>
      <c r="K21" s="10" t="s">
        <v>152</v>
      </c>
      <c r="L21" s="18">
        <v>0</v>
      </c>
      <c r="M21" s="10" t="s">
        <v>167</v>
      </c>
      <c r="N21" s="18">
        <v>5850.44337954814</v>
      </c>
      <c r="O21" s="10" t="s">
        <v>152</v>
      </c>
      <c r="P21" s="18">
        <v>0</v>
      </c>
      <c r="Q21" s="10" t="s">
        <v>246</v>
      </c>
      <c r="R21" s="18">
        <v>7118.7445973265503</v>
      </c>
      <c r="S21" s="10" t="s">
        <v>169</v>
      </c>
    </row>
    <row r="22" spans="1:19" x14ac:dyDescent="0.2">
      <c r="A22" s="12" t="s">
        <v>182</v>
      </c>
      <c r="B22" s="18">
        <v>6599.9227561647804</v>
      </c>
      <c r="C22" s="10" t="s">
        <v>152</v>
      </c>
      <c r="D22" s="18">
        <v>12665.3476378044</v>
      </c>
      <c r="E22" s="10" t="s">
        <v>152</v>
      </c>
      <c r="F22" s="18">
        <v>4798.3840282697201</v>
      </c>
      <c r="G22" s="10" t="s">
        <v>152</v>
      </c>
      <c r="H22" s="18">
        <v>6315.0428290241998</v>
      </c>
      <c r="I22" s="10" t="s">
        <v>152</v>
      </c>
      <c r="J22" s="18">
        <v>6048.0535875770202</v>
      </c>
      <c r="K22" s="10" t="s">
        <v>152</v>
      </c>
      <c r="L22" s="18">
        <v>0</v>
      </c>
      <c r="M22" s="10" t="s">
        <v>167</v>
      </c>
      <c r="N22" s="18">
        <v>5921.6958209610402</v>
      </c>
      <c r="O22" s="10" t="s">
        <v>152</v>
      </c>
      <c r="P22" s="18">
        <v>0</v>
      </c>
      <c r="Q22" s="10" t="s">
        <v>246</v>
      </c>
      <c r="R22" s="18">
        <v>7408.48158117001</v>
      </c>
      <c r="S22" s="10" t="s">
        <v>169</v>
      </c>
    </row>
    <row r="23" spans="1:19" x14ac:dyDescent="0.2">
      <c r="A23" s="12" t="s">
        <v>184</v>
      </c>
      <c r="B23" s="18">
        <v>6585.5627398987299</v>
      </c>
      <c r="C23" s="10" t="s">
        <v>152</v>
      </c>
      <c r="D23" s="18">
        <v>13268.6787657121</v>
      </c>
      <c r="E23" s="10" t="s">
        <v>152</v>
      </c>
      <c r="F23" s="18">
        <v>5101.46935245024</v>
      </c>
      <c r="G23" s="10" t="s">
        <v>152</v>
      </c>
      <c r="H23" s="18">
        <v>6572.74561874553</v>
      </c>
      <c r="I23" s="10" t="s">
        <v>152</v>
      </c>
      <c r="J23" s="18">
        <v>5959.5530107858904</v>
      </c>
      <c r="K23" s="10" t="s">
        <v>152</v>
      </c>
      <c r="L23" s="18">
        <v>0</v>
      </c>
      <c r="M23" s="10" t="s">
        <v>167</v>
      </c>
      <c r="N23" s="18">
        <v>5941.4008792252098</v>
      </c>
      <c r="O23" s="10" t="s">
        <v>152</v>
      </c>
      <c r="P23" s="18">
        <v>0</v>
      </c>
      <c r="Q23" s="10" t="s">
        <v>246</v>
      </c>
      <c r="R23" s="18">
        <v>7660.3694698054896</v>
      </c>
      <c r="S23" s="10" t="s">
        <v>169</v>
      </c>
    </row>
    <row r="24" spans="1:19" x14ac:dyDescent="0.2">
      <c r="A24" s="12" t="s">
        <v>185</v>
      </c>
      <c r="B24" s="18">
        <v>6486.8749705452701</v>
      </c>
      <c r="C24" s="10" t="s">
        <v>152</v>
      </c>
      <c r="D24" s="18">
        <v>13260.9223507304</v>
      </c>
      <c r="E24" s="10" t="s">
        <v>152</v>
      </c>
      <c r="F24" s="18">
        <v>5392.62138935242</v>
      </c>
      <c r="G24" s="10" t="s">
        <v>152</v>
      </c>
      <c r="H24" s="18">
        <v>6620.5206404664796</v>
      </c>
      <c r="I24" s="10" t="s">
        <v>152</v>
      </c>
      <c r="J24" s="18">
        <v>5606.8307861531302</v>
      </c>
      <c r="K24" s="10" t="s">
        <v>152</v>
      </c>
      <c r="L24" s="18">
        <v>0</v>
      </c>
      <c r="M24" s="10" t="s">
        <v>167</v>
      </c>
      <c r="N24" s="18">
        <v>5841.8488651745402</v>
      </c>
      <c r="O24" s="10" t="s">
        <v>152</v>
      </c>
      <c r="P24" s="18">
        <v>0</v>
      </c>
      <c r="Q24" s="10" t="s">
        <v>246</v>
      </c>
      <c r="R24" s="18">
        <v>7622.5044354985002</v>
      </c>
      <c r="S24" s="10" t="s">
        <v>169</v>
      </c>
    </row>
    <row r="25" spans="1:19" x14ac:dyDescent="0.2">
      <c r="A25" s="12" t="s">
        <v>187</v>
      </c>
      <c r="B25" s="18">
        <v>6121.6301266070304</v>
      </c>
      <c r="C25" s="10" t="s">
        <v>152</v>
      </c>
      <c r="D25" s="18">
        <v>13511.6588292419</v>
      </c>
      <c r="E25" s="10" t="s">
        <v>168</v>
      </c>
      <c r="F25" s="18">
        <v>6072.6024795854701</v>
      </c>
      <c r="G25" s="10" t="s">
        <v>152</v>
      </c>
      <c r="H25" s="18">
        <v>6845.6975673106699</v>
      </c>
      <c r="I25" s="10" t="s">
        <v>152</v>
      </c>
      <c r="J25" s="18">
        <v>5528.3484984309498</v>
      </c>
      <c r="K25" s="10" t="s">
        <v>152</v>
      </c>
      <c r="L25" s="18">
        <v>0</v>
      </c>
      <c r="M25" s="10" t="s">
        <v>167</v>
      </c>
      <c r="N25" s="18">
        <v>5942.3057058264903</v>
      </c>
      <c r="O25" s="10" t="s">
        <v>152</v>
      </c>
      <c r="P25" s="18">
        <v>0</v>
      </c>
      <c r="Q25" s="10" t="s">
        <v>246</v>
      </c>
      <c r="R25" s="18">
        <v>7767.60394820692</v>
      </c>
      <c r="S25" s="10" t="s">
        <v>169</v>
      </c>
    </row>
    <row r="26" spans="1:19" x14ac:dyDescent="0.2">
      <c r="A26" s="12" t="s">
        <v>188</v>
      </c>
      <c r="B26" s="18">
        <v>5899.1237863860897</v>
      </c>
      <c r="C26" s="10" t="s">
        <v>152</v>
      </c>
      <c r="D26" s="18">
        <v>13784.096541856101</v>
      </c>
      <c r="E26" s="10" t="s">
        <v>152</v>
      </c>
      <c r="F26" s="18">
        <v>6296.9630200475403</v>
      </c>
      <c r="G26" s="10" t="s">
        <v>152</v>
      </c>
      <c r="H26" s="18">
        <v>6910.9779863413496</v>
      </c>
      <c r="I26" s="10" t="s">
        <v>152</v>
      </c>
      <c r="J26" s="18">
        <v>5510.4528048317597</v>
      </c>
      <c r="K26" s="10" t="s">
        <v>152</v>
      </c>
      <c r="L26" s="18">
        <v>0</v>
      </c>
      <c r="M26" s="10" t="s">
        <v>167</v>
      </c>
      <c r="N26" s="18">
        <v>5891.2248168145497</v>
      </c>
      <c r="O26" s="10" t="s">
        <v>152</v>
      </c>
      <c r="P26" s="18">
        <v>0</v>
      </c>
      <c r="Q26" s="10" t="s">
        <v>246</v>
      </c>
      <c r="R26" s="18">
        <v>7845.1409102286798</v>
      </c>
      <c r="S26" s="10" t="s">
        <v>169</v>
      </c>
    </row>
    <row r="27" spans="1:19" x14ac:dyDescent="0.2">
      <c r="A27" s="12" t="s">
        <v>189</v>
      </c>
      <c r="B27" s="18">
        <v>4358.2636006077801</v>
      </c>
      <c r="C27" s="10" t="s">
        <v>152</v>
      </c>
      <c r="D27" s="18">
        <v>11668.493353428301</v>
      </c>
      <c r="E27" s="10" t="s">
        <v>152</v>
      </c>
      <c r="F27" s="18">
        <v>5420.2487447727099</v>
      </c>
      <c r="G27" s="10" t="s">
        <v>152</v>
      </c>
      <c r="H27" s="18">
        <v>5188.0657844485804</v>
      </c>
      <c r="I27" s="10" t="s">
        <v>152</v>
      </c>
      <c r="J27" s="18">
        <v>4083.9973888587801</v>
      </c>
      <c r="K27" s="10" t="s">
        <v>152</v>
      </c>
      <c r="L27" s="18">
        <v>0</v>
      </c>
      <c r="M27" s="10" t="s">
        <v>167</v>
      </c>
      <c r="N27" s="18">
        <v>4285.9051367555903</v>
      </c>
      <c r="O27" s="10" t="s">
        <v>152</v>
      </c>
      <c r="P27" s="18">
        <v>0</v>
      </c>
      <c r="Q27" s="10" t="s">
        <v>246</v>
      </c>
      <c r="R27" s="18">
        <v>6264.7075407146203</v>
      </c>
      <c r="S27" s="10" t="s">
        <v>169</v>
      </c>
    </row>
    <row r="28" spans="1:19" x14ac:dyDescent="0.2">
      <c r="A28" s="12" t="s">
        <v>190</v>
      </c>
      <c r="B28" s="18">
        <v>5324.2515426275004</v>
      </c>
      <c r="C28" s="10" t="s">
        <v>152</v>
      </c>
      <c r="D28" s="18">
        <v>13540.6574194969</v>
      </c>
      <c r="E28" s="10" t="s">
        <v>152</v>
      </c>
      <c r="F28" s="18">
        <v>8885.01327474137</v>
      </c>
      <c r="G28" s="10" t="s">
        <v>152</v>
      </c>
      <c r="H28" s="18">
        <v>8066.7840048007201</v>
      </c>
      <c r="I28" s="10" t="s">
        <v>152</v>
      </c>
      <c r="J28" s="18">
        <v>6094.73004135069</v>
      </c>
      <c r="K28" s="10" t="s">
        <v>152</v>
      </c>
      <c r="L28" s="18">
        <v>0</v>
      </c>
      <c r="M28" s="10" t="s">
        <v>167</v>
      </c>
      <c r="N28" s="18">
        <v>3416.2747679108802</v>
      </c>
      <c r="O28" s="10" t="s">
        <v>152</v>
      </c>
      <c r="P28" s="18">
        <v>0</v>
      </c>
      <c r="Q28" s="10" t="s">
        <v>246</v>
      </c>
      <c r="R28" s="18">
        <v>7385.9154678300902</v>
      </c>
      <c r="S28" s="10" t="s">
        <v>169</v>
      </c>
    </row>
    <row r="29" spans="1:19" x14ac:dyDescent="0.2">
      <c r="A29" s="12" t="s">
        <v>191</v>
      </c>
      <c r="B29" s="18">
        <v>4849.10695612164</v>
      </c>
      <c r="C29" s="10" t="s">
        <v>152</v>
      </c>
      <c r="D29" s="18">
        <v>13895.4132858792</v>
      </c>
      <c r="E29" s="10" t="s">
        <v>152</v>
      </c>
      <c r="F29" s="18">
        <v>8009.1583843017297</v>
      </c>
      <c r="G29" s="10" t="s">
        <v>152</v>
      </c>
      <c r="H29" s="18">
        <v>7800.0076651196796</v>
      </c>
      <c r="I29" s="10" t="s">
        <v>152</v>
      </c>
      <c r="J29" s="18">
        <v>6550.9628410448904</v>
      </c>
      <c r="K29" s="10" t="s">
        <v>152</v>
      </c>
      <c r="L29" s="18">
        <v>0</v>
      </c>
      <c r="M29" s="10" t="s">
        <v>167</v>
      </c>
      <c r="N29" s="18">
        <v>4918.3409436494903</v>
      </c>
      <c r="O29" s="10" t="s">
        <v>152</v>
      </c>
      <c r="P29" s="18">
        <v>0</v>
      </c>
      <c r="Q29" s="10" t="s">
        <v>246</v>
      </c>
      <c r="R29" s="18">
        <v>7838.6539672769704</v>
      </c>
      <c r="S29" s="10" t="s">
        <v>169</v>
      </c>
    </row>
    <row r="30" spans="1:19" x14ac:dyDescent="0.2">
      <c r="A30" s="12" t="s">
        <v>192</v>
      </c>
      <c r="B30" s="18">
        <v>6119.7043510674603</v>
      </c>
      <c r="C30" s="10" t="s">
        <v>152</v>
      </c>
      <c r="D30" s="18">
        <v>16300.6046287589</v>
      </c>
      <c r="E30" s="10" t="s">
        <v>152</v>
      </c>
      <c r="F30" s="18">
        <v>8745.0839944669806</v>
      </c>
      <c r="G30" s="10" t="s">
        <v>152</v>
      </c>
      <c r="H30" s="18">
        <v>8792.50515642963</v>
      </c>
      <c r="I30" s="10" t="s">
        <v>152</v>
      </c>
      <c r="J30" s="18">
        <v>7133.2163502858702</v>
      </c>
      <c r="K30" s="10" t="s">
        <v>152</v>
      </c>
      <c r="L30" s="18">
        <v>0</v>
      </c>
      <c r="M30" s="10" t="s">
        <v>167</v>
      </c>
      <c r="N30" s="18">
        <v>6549.6901075798896</v>
      </c>
      <c r="O30" s="10" t="s">
        <v>152</v>
      </c>
      <c r="P30" s="18">
        <v>0</v>
      </c>
      <c r="Q30" s="10" t="s">
        <v>246</v>
      </c>
      <c r="R30" s="18">
        <v>9274.2208422982403</v>
      </c>
      <c r="S30" s="10" t="s">
        <v>169</v>
      </c>
    </row>
    <row r="31" spans="1:19" x14ac:dyDescent="0.2">
      <c r="A31" s="12" t="s">
        <v>193</v>
      </c>
      <c r="B31" s="18">
        <v>6029.3988877607098</v>
      </c>
      <c r="C31" s="10" t="s">
        <v>152</v>
      </c>
      <c r="D31" s="18">
        <v>17172.347017523301</v>
      </c>
      <c r="E31" s="10" t="s">
        <v>152</v>
      </c>
      <c r="F31" s="18">
        <v>8674.6373098682598</v>
      </c>
      <c r="G31" s="10" t="s">
        <v>152</v>
      </c>
      <c r="H31" s="18">
        <v>9099.9801887908307</v>
      </c>
      <c r="I31" s="10" t="s">
        <v>152</v>
      </c>
      <c r="J31" s="18">
        <v>7290.0112681834398</v>
      </c>
      <c r="K31" s="10" t="s">
        <v>152</v>
      </c>
      <c r="L31" s="18">
        <v>0</v>
      </c>
      <c r="M31" s="10" t="s">
        <v>175</v>
      </c>
      <c r="N31" s="18">
        <v>6407.3575872286101</v>
      </c>
      <c r="O31" s="10" t="s">
        <v>152</v>
      </c>
      <c r="P31" s="18">
        <v>0</v>
      </c>
      <c r="Q31" s="10" t="s">
        <v>246</v>
      </c>
      <c r="R31" s="18">
        <v>9567.8129210364004</v>
      </c>
      <c r="S31" s="10" t="s">
        <v>152</v>
      </c>
    </row>
    <row r="32" spans="1:19" x14ac:dyDescent="0.2">
      <c r="A32" s="15" t="s">
        <v>195</v>
      </c>
      <c r="B32" s="19">
        <v>6188.7202927917297</v>
      </c>
      <c r="C32" s="14" t="s">
        <v>152</v>
      </c>
      <c r="D32" s="19">
        <v>18393.043478260901</v>
      </c>
      <c r="E32" s="14" t="s">
        <v>152</v>
      </c>
      <c r="F32" s="19">
        <v>9126.2585464033491</v>
      </c>
      <c r="G32" s="14" t="s">
        <v>152</v>
      </c>
      <c r="H32" s="19">
        <v>9871.9720729091896</v>
      </c>
      <c r="I32" s="14" t="s">
        <v>152</v>
      </c>
      <c r="J32" s="19">
        <v>7679.49395520909</v>
      </c>
      <c r="K32" s="14" t="s">
        <v>152</v>
      </c>
      <c r="L32" s="19">
        <v>0</v>
      </c>
      <c r="M32" s="14" t="s">
        <v>175</v>
      </c>
      <c r="N32" s="19">
        <v>6583.1666516512396</v>
      </c>
      <c r="O32" s="14" t="s">
        <v>152</v>
      </c>
      <c r="P32" s="19">
        <v>0</v>
      </c>
      <c r="Q32" s="14" t="s">
        <v>246</v>
      </c>
      <c r="R32" s="19">
        <v>10170.548106579399</v>
      </c>
      <c r="S32" s="14" t="s">
        <v>152</v>
      </c>
    </row>
    <row r="34" spans="1:2" x14ac:dyDescent="0.2">
      <c r="A34" s="16" t="s">
        <v>196</v>
      </c>
      <c r="B34" s="16" t="s">
        <v>197</v>
      </c>
    </row>
    <row r="36" spans="1:2" x14ac:dyDescent="0.2">
      <c r="B36" s="16" t="s">
        <v>247</v>
      </c>
    </row>
    <row r="37" spans="1:2" x14ac:dyDescent="0.2">
      <c r="B37" s="16" t="s">
        <v>248</v>
      </c>
    </row>
    <row r="38" spans="1:2" x14ac:dyDescent="0.2">
      <c r="B38" s="16" t="s">
        <v>249</v>
      </c>
    </row>
    <row r="40" spans="1:2" x14ac:dyDescent="0.2">
      <c r="B40" s="16" t="s">
        <v>203</v>
      </c>
    </row>
    <row r="41" spans="1:2" x14ac:dyDescent="0.2">
      <c r="B41" s="16" t="s">
        <v>250</v>
      </c>
    </row>
    <row r="42" spans="1:2" x14ac:dyDescent="0.2">
      <c r="B42" s="16" t="s">
        <v>204</v>
      </c>
    </row>
    <row r="45" spans="1:2" x14ac:dyDescent="0.2">
      <c r="A45" s="17" t="str">
        <f>HYPERLINK("#'GAMING_MACHINES 2'!A2", "&lt;&lt;&lt; Previous table")</f>
        <v>&lt;&lt;&lt; Previous table</v>
      </c>
    </row>
    <row r="46" spans="1:2" x14ac:dyDescent="0.2">
      <c r="A46" s="17" t="str">
        <f>HYPERLINK("#'GAMING_MACHINES 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HYPERLINK("#'INDEX'!B24", "Link to index")</f>
        <v>Link to index</v>
      </c>
    </row>
    <row r="2" spans="1:19" ht="15.75" customHeight="1" x14ac:dyDescent="0.2">
      <c r="A2" s="27" t="s">
        <v>253</v>
      </c>
      <c r="B2" s="28"/>
      <c r="C2" s="28"/>
      <c r="D2" s="28"/>
      <c r="E2" s="28"/>
      <c r="F2" s="28"/>
      <c r="G2" s="28"/>
      <c r="H2" s="28"/>
      <c r="I2" s="28"/>
      <c r="J2" s="28"/>
      <c r="K2" s="28"/>
      <c r="L2" s="28"/>
      <c r="M2" s="28"/>
      <c r="N2" s="28"/>
      <c r="O2" s="28"/>
      <c r="P2" s="28"/>
      <c r="Q2" s="28"/>
      <c r="R2" s="28"/>
      <c r="S2" s="28"/>
    </row>
    <row r="3" spans="1:19" ht="15.75" customHeight="1" x14ac:dyDescent="0.2">
      <c r="A3" s="27" t="s">
        <v>35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13594.130251147801</v>
      </c>
      <c r="C7" s="10" t="s">
        <v>152</v>
      </c>
      <c r="D7" s="18">
        <v>16263.632324892</v>
      </c>
      <c r="E7" s="10" t="s">
        <v>152</v>
      </c>
      <c r="F7" s="18">
        <v>4156.2312928792298</v>
      </c>
      <c r="G7" s="10" t="s">
        <v>152</v>
      </c>
      <c r="H7" s="18">
        <v>4969.8004278714898</v>
      </c>
      <c r="I7" s="10" t="s">
        <v>152</v>
      </c>
      <c r="J7" s="18">
        <v>7311.43048747577</v>
      </c>
      <c r="K7" s="10" t="s">
        <v>152</v>
      </c>
      <c r="L7" s="18">
        <v>3409.5573260095798</v>
      </c>
      <c r="M7" s="10" t="s">
        <v>152</v>
      </c>
      <c r="N7" s="18">
        <v>12773.3877859616</v>
      </c>
      <c r="O7" s="10" t="s">
        <v>152</v>
      </c>
      <c r="P7" s="18">
        <v>0</v>
      </c>
      <c r="Q7" s="10" t="s">
        <v>246</v>
      </c>
      <c r="R7" s="18">
        <v>10554.415785802101</v>
      </c>
      <c r="S7" s="10" t="s">
        <v>152</v>
      </c>
    </row>
    <row r="8" spans="1:19" x14ac:dyDescent="0.2">
      <c r="A8" s="12" t="s">
        <v>164</v>
      </c>
      <c r="B8" s="18">
        <v>13476.741323211099</v>
      </c>
      <c r="C8" s="10" t="s">
        <v>152</v>
      </c>
      <c r="D8" s="18">
        <v>15165.955987167499</v>
      </c>
      <c r="E8" s="10" t="s">
        <v>152</v>
      </c>
      <c r="F8" s="18">
        <v>4070.4743481284499</v>
      </c>
      <c r="G8" s="10" t="s">
        <v>152</v>
      </c>
      <c r="H8" s="18">
        <v>5458.9489221206804</v>
      </c>
      <c r="I8" s="10" t="s">
        <v>152</v>
      </c>
      <c r="J8" s="18">
        <v>7714.4522455268298</v>
      </c>
      <c r="K8" s="10" t="s">
        <v>152</v>
      </c>
      <c r="L8" s="18">
        <v>4051.2690157501902</v>
      </c>
      <c r="M8" s="10" t="s">
        <v>152</v>
      </c>
      <c r="N8" s="18">
        <v>12678.8669742437</v>
      </c>
      <c r="O8" s="10" t="s">
        <v>152</v>
      </c>
      <c r="P8" s="18">
        <v>0</v>
      </c>
      <c r="Q8" s="10" t="s">
        <v>246</v>
      </c>
      <c r="R8" s="18">
        <v>10287.9485139686</v>
      </c>
      <c r="S8" s="10" t="s">
        <v>152</v>
      </c>
    </row>
    <row r="9" spans="1:19" x14ac:dyDescent="0.2">
      <c r="A9" s="12" t="s">
        <v>165</v>
      </c>
      <c r="B9" s="18">
        <v>14114.6105160564</v>
      </c>
      <c r="C9" s="10" t="s">
        <v>152</v>
      </c>
      <c r="D9" s="18">
        <v>16011.7610897098</v>
      </c>
      <c r="E9" s="10" t="s">
        <v>152</v>
      </c>
      <c r="F9" s="18">
        <v>4402.7821899921501</v>
      </c>
      <c r="G9" s="10" t="s">
        <v>152</v>
      </c>
      <c r="H9" s="18">
        <v>5878.8093953990101</v>
      </c>
      <c r="I9" s="10" t="s">
        <v>152</v>
      </c>
      <c r="J9" s="18">
        <v>8367.9672478737593</v>
      </c>
      <c r="K9" s="10" t="s">
        <v>152</v>
      </c>
      <c r="L9" s="18">
        <v>4459.7968308315803</v>
      </c>
      <c r="M9" s="10" t="s">
        <v>152</v>
      </c>
      <c r="N9" s="18">
        <v>12924.3511214235</v>
      </c>
      <c r="O9" s="10" t="s">
        <v>152</v>
      </c>
      <c r="P9" s="18">
        <v>0</v>
      </c>
      <c r="Q9" s="10" t="s">
        <v>246</v>
      </c>
      <c r="R9" s="18">
        <v>10779.294937713699</v>
      </c>
      <c r="S9" s="10" t="s">
        <v>152</v>
      </c>
    </row>
    <row r="10" spans="1:19" x14ac:dyDescent="0.2">
      <c r="A10" s="12" t="s">
        <v>166</v>
      </c>
      <c r="B10" s="18">
        <v>14409.319267569699</v>
      </c>
      <c r="C10" s="10" t="s">
        <v>152</v>
      </c>
      <c r="D10" s="18">
        <v>17143.7411026177</v>
      </c>
      <c r="E10" s="10" t="s">
        <v>152</v>
      </c>
      <c r="F10" s="18">
        <v>4470.8984015788901</v>
      </c>
      <c r="G10" s="10" t="s">
        <v>152</v>
      </c>
      <c r="H10" s="18">
        <v>6525.1561295169404</v>
      </c>
      <c r="I10" s="10" t="s">
        <v>152</v>
      </c>
      <c r="J10" s="18">
        <v>9017.6946344888402</v>
      </c>
      <c r="K10" s="10" t="s">
        <v>152</v>
      </c>
      <c r="L10" s="18">
        <v>4750.7609532830602</v>
      </c>
      <c r="M10" s="10" t="s">
        <v>152</v>
      </c>
      <c r="N10" s="18">
        <v>11316.428971784801</v>
      </c>
      <c r="O10" s="10" t="s">
        <v>152</v>
      </c>
      <c r="P10" s="18">
        <v>0</v>
      </c>
      <c r="Q10" s="10" t="s">
        <v>246</v>
      </c>
      <c r="R10" s="18">
        <v>10925.531773644299</v>
      </c>
      <c r="S10" s="10" t="s">
        <v>152</v>
      </c>
    </row>
    <row r="11" spans="1:19" x14ac:dyDescent="0.2">
      <c r="A11" s="12" t="s">
        <v>170</v>
      </c>
      <c r="B11" s="18">
        <v>14584.3429337003</v>
      </c>
      <c r="C11" s="10" t="s">
        <v>152</v>
      </c>
      <c r="D11" s="18">
        <v>17507.296072829398</v>
      </c>
      <c r="E11" s="10" t="s">
        <v>152</v>
      </c>
      <c r="F11" s="18">
        <v>4862.6745541103701</v>
      </c>
      <c r="G11" s="10" t="s">
        <v>152</v>
      </c>
      <c r="H11" s="18">
        <v>7523.1421582521498</v>
      </c>
      <c r="I11" s="10" t="s">
        <v>152</v>
      </c>
      <c r="J11" s="18">
        <v>9698.72823600634</v>
      </c>
      <c r="K11" s="10" t="s">
        <v>152</v>
      </c>
      <c r="L11" s="18">
        <v>5022.3775664386603</v>
      </c>
      <c r="M11" s="10" t="s">
        <v>152</v>
      </c>
      <c r="N11" s="18">
        <v>10890.1339150531</v>
      </c>
      <c r="O11" s="10" t="s">
        <v>152</v>
      </c>
      <c r="P11" s="18">
        <v>0</v>
      </c>
      <c r="Q11" s="10" t="s">
        <v>246</v>
      </c>
      <c r="R11" s="18">
        <v>11170.5300672799</v>
      </c>
      <c r="S11" s="10" t="s">
        <v>152</v>
      </c>
    </row>
    <row r="12" spans="1:19" x14ac:dyDescent="0.2">
      <c r="A12" s="12" t="s">
        <v>171</v>
      </c>
      <c r="B12" s="18">
        <v>13842.6482731383</v>
      </c>
      <c r="C12" s="10" t="s">
        <v>152</v>
      </c>
      <c r="D12" s="18">
        <v>18201.830089354102</v>
      </c>
      <c r="E12" s="10" t="s">
        <v>152</v>
      </c>
      <c r="F12" s="18">
        <v>5430.16431924883</v>
      </c>
      <c r="G12" s="10" t="s">
        <v>152</v>
      </c>
      <c r="H12" s="18">
        <v>8471.6748864026194</v>
      </c>
      <c r="I12" s="10" t="s">
        <v>152</v>
      </c>
      <c r="J12" s="18">
        <v>10103.6344984804</v>
      </c>
      <c r="K12" s="10" t="s">
        <v>152</v>
      </c>
      <c r="L12" s="18">
        <v>5051.9317157088099</v>
      </c>
      <c r="M12" s="10" t="s">
        <v>152</v>
      </c>
      <c r="N12" s="18">
        <v>10747.2407557686</v>
      </c>
      <c r="O12" s="10" t="s">
        <v>152</v>
      </c>
      <c r="P12" s="18">
        <v>0</v>
      </c>
      <c r="Q12" s="10" t="s">
        <v>246</v>
      </c>
      <c r="R12" s="18">
        <v>11547.2451272054</v>
      </c>
      <c r="S12" s="10" t="s">
        <v>152</v>
      </c>
    </row>
    <row r="13" spans="1:19" x14ac:dyDescent="0.2">
      <c r="A13" s="12" t="s">
        <v>172</v>
      </c>
      <c r="B13" s="18">
        <v>14028.925002195299</v>
      </c>
      <c r="C13" s="10" t="s">
        <v>152</v>
      </c>
      <c r="D13" s="18">
        <v>18325.424310649101</v>
      </c>
      <c r="E13" s="10" t="s">
        <v>152</v>
      </c>
      <c r="F13" s="18">
        <v>5997.5414807920497</v>
      </c>
      <c r="G13" s="10" t="s">
        <v>152</v>
      </c>
      <c r="H13" s="18">
        <v>8886.0323266719606</v>
      </c>
      <c r="I13" s="10" t="s">
        <v>152</v>
      </c>
      <c r="J13" s="18">
        <v>10168.582928899499</v>
      </c>
      <c r="K13" s="10" t="s">
        <v>152</v>
      </c>
      <c r="L13" s="18">
        <v>4274.1268786516703</v>
      </c>
      <c r="M13" s="10" t="s">
        <v>152</v>
      </c>
      <c r="N13" s="18">
        <v>10517.2312135954</v>
      </c>
      <c r="O13" s="10" t="s">
        <v>152</v>
      </c>
      <c r="P13" s="18">
        <v>0</v>
      </c>
      <c r="Q13" s="10" t="s">
        <v>246</v>
      </c>
      <c r="R13" s="18">
        <v>11580.802878046499</v>
      </c>
      <c r="S13" s="10" t="s">
        <v>152</v>
      </c>
    </row>
    <row r="14" spans="1:19" x14ac:dyDescent="0.2">
      <c r="A14" s="12" t="s">
        <v>173</v>
      </c>
      <c r="B14" s="18">
        <v>13291.385412035201</v>
      </c>
      <c r="C14" s="10" t="s">
        <v>152</v>
      </c>
      <c r="D14" s="18">
        <v>18659.9598044329</v>
      </c>
      <c r="E14" s="10" t="s">
        <v>152</v>
      </c>
      <c r="F14" s="18">
        <v>6463.2080844114598</v>
      </c>
      <c r="G14" s="10" t="s">
        <v>152</v>
      </c>
      <c r="H14" s="18">
        <v>8101.9744469023499</v>
      </c>
      <c r="I14" s="10" t="s">
        <v>152</v>
      </c>
      <c r="J14" s="18">
        <v>10654.118220398001</v>
      </c>
      <c r="K14" s="10" t="s">
        <v>152</v>
      </c>
      <c r="L14" s="18">
        <v>0</v>
      </c>
      <c r="M14" s="10" t="s">
        <v>167</v>
      </c>
      <c r="N14" s="18">
        <v>10355.548531144699</v>
      </c>
      <c r="O14" s="10" t="s">
        <v>152</v>
      </c>
      <c r="P14" s="18">
        <v>0</v>
      </c>
      <c r="Q14" s="10" t="s">
        <v>246</v>
      </c>
      <c r="R14" s="18">
        <v>11403.171431151201</v>
      </c>
      <c r="S14" s="10" t="s">
        <v>169</v>
      </c>
    </row>
    <row r="15" spans="1:19" x14ac:dyDescent="0.2">
      <c r="A15" s="12" t="s">
        <v>174</v>
      </c>
      <c r="B15" s="18">
        <v>12332.407936404399</v>
      </c>
      <c r="C15" s="10" t="s">
        <v>152</v>
      </c>
      <c r="D15" s="18">
        <v>16255.5721190451</v>
      </c>
      <c r="E15" s="10" t="s">
        <v>152</v>
      </c>
      <c r="F15" s="18">
        <v>7022.7108729593401</v>
      </c>
      <c r="G15" s="10" t="s">
        <v>152</v>
      </c>
      <c r="H15" s="18">
        <v>8503.9837841890494</v>
      </c>
      <c r="I15" s="10" t="s">
        <v>152</v>
      </c>
      <c r="J15" s="18">
        <v>9912.0151974987202</v>
      </c>
      <c r="K15" s="10" t="s">
        <v>152</v>
      </c>
      <c r="L15" s="18">
        <v>0</v>
      </c>
      <c r="M15" s="10" t="s">
        <v>167</v>
      </c>
      <c r="N15" s="18">
        <v>10172.4906073454</v>
      </c>
      <c r="O15" s="10" t="s">
        <v>152</v>
      </c>
      <c r="P15" s="18">
        <v>0</v>
      </c>
      <c r="Q15" s="10" t="s">
        <v>246</v>
      </c>
      <c r="R15" s="18">
        <v>10557.9439470652</v>
      </c>
      <c r="S15" s="10" t="s">
        <v>169</v>
      </c>
    </row>
    <row r="16" spans="1:19" x14ac:dyDescent="0.2">
      <c r="A16" s="12" t="s">
        <v>176</v>
      </c>
      <c r="B16" s="18">
        <v>11582.7998470436</v>
      </c>
      <c r="C16" s="10" t="s">
        <v>152</v>
      </c>
      <c r="D16" s="18">
        <v>16189.838611541099</v>
      </c>
      <c r="E16" s="10" t="s">
        <v>152</v>
      </c>
      <c r="F16" s="18">
        <v>7242.7621822051397</v>
      </c>
      <c r="G16" s="10" t="s">
        <v>152</v>
      </c>
      <c r="H16" s="18">
        <v>8520.0274760359607</v>
      </c>
      <c r="I16" s="10" t="s">
        <v>152</v>
      </c>
      <c r="J16" s="18">
        <v>9587.96958698874</v>
      </c>
      <c r="K16" s="10" t="s">
        <v>152</v>
      </c>
      <c r="L16" s="18">
        <v>0</v>
      </c>
      <c r="M16" s="10" t="s">
        <v>167</v>
      </c>
      <c r="N16" s="18">
        <v>10176.2121965563</v>
      </c>
      <c r="O16" s="10" t="s">
        <v>152</v>
      </c>
      <c r="P16" s="18">
        <v>0</v>
      </c>
      <c r="Q16" s="10" t="s">
        <v>246</v>
      </c>
      <c r="R16" s="18">
        <v>10486.1893917219</v>
      </c>
      <c r="S16" s="10" t="s">
        <v>169</v>
      </c>
    </row>
    <row r="17" spans="1:19" x14ac:dyDescent="0.2">
      <c r="A17" s="12" t="s">
        <v>177</v>
      </c>
      <c r="B17" s="18">
        <v>11036.9008091304</v>
      </c>
      <c r="C17" s="10" t="s">
        <v>152</v>
      </c>
      <c r="D17" s="18">
        <v>15827.423279419199</v>
      </c>
      <c r="E17" s="10" t="s">
        <v>152</v>
      </c>
      <c r="F17" s="18">
        <v>6123.7676712868097</v>
      </c>
      <c r="G17" s="10" t="s">
        <v>152</v>
      </c>
      <c r="H17" s="18">
        <v>7923.4433631158299</v>
      </c>
      <c r="I17" s="10" t="s">
        <v>152</v>
      </c>
      <c r="J17" s="18">
        <v>9058.7104001983698</v>
      </c>
      <c r="K17" s="10" t="s">
        <v>152</v>
      </c>
      <c r="L17" s="18">
        <v>0</v>
      </c>
      <c r="M17" s="10" t="s">
        <v>167</v>
      </c>
      <c r="N17" s="18">
        <v>9425.5403025233409</v>
      </c>
      <c r="O17" s="10" t="s">
        <v>152</v>
      </c>
      <c r="P17" s="18">
        <v>0</v>
      </c>
      <c r="Q17" s="10" t="s">
        <v>246</v>
      </c>
      <c r="R17" s="18">
        <v>9986.9450272947706</v>
      </c>
      <c r="S17" s="10" t="s">
        <v>169</v>
      </c>
    </row>
    <row r="18" spans="1:19" x14ac:dyDescent="0.2">
      <c r="A18" s="12" t="s">
        <v>178</v>
      </c>
      <c r="B18" s="18">
        <v>11043.1729498978</v>
      </c>
      <c r="C18" s="10" t="s">
        <v>152</v>
      </c>
      <c r="D18" s="18">
        <v>16110.53924337</v>
      </c>
      <c r="E18" s="10" t="s">
        <v>152</v>
      </c>
      <c r="F18" s="18">
        <v>5236.7733262079601</v>
      </c>
      <c r="G18" s="10" t="s">
        <v>152</v>
      </c>
      <c r="H18" s="18">
        <v>8018.2065155252903</v>
      </c>
      <c r="I18" s="10" t="s">
        <v>152</v>
      </c>
      <c r="J18" s="18">
        <v>8948.9862383100899</v>
      </c>
      <c r="K18" s="10" t="s">
        <v>152</v>
      </c>
      <c r="L18" s="18">
        <v>0</v>
      </c>
      <c r="M18" s="10" t="s">
        <v>167</v>
      </c>
      <c r="N18" s="18">
        <v>9232.6966235832097</v>
      </c>
      <c r="O18" s="10" t="s">
        <v>152</v>
      </c>
      <c r="P18" s="18">
        <v>0</v>
      </c>
      <c r="Q18" s="10" t="s">
        <v>246</v>
      </c>
      <c r="R18" s="18">
        <v>10015.9413918133</v>
      </c>
      <c r="S18" s="10" t="s">
        <v>169</v>
      </c>
    </row>
    <row r="19" spans="1:19" x14ac:dyDescent="0.2">
      <c r="A19" s="12" t="s">
        <v>179</v>
      </c>
      <c r="B19" s="18">
        <v>10675.3538695145</v>
      </c>
      <c r="C19" s="10" t="s">
        <v>152</v>
      </c>
      <c r="D19" s="18">
        <v>16291.008810584701</v>
      </c>
      <c r="E19" s="10" t="s">
        <v>152</v>
      </c>
      <c r="F19" s="18">
        <v>5073.8828575279204</v>
      </c>
      <c r="G19" s="10" t="s">
        <v>152</v>
      </c>
      <c r="H19" s="18">
        <v>8103.0066824741698</v>
      </c>
      <c r="I19" s="10" t="s">
        <v>152</v>
      </c>
      <c r="J19" s="18">
        <v>8662.93786740215</v>
      </c>
      <c r="K19" s="10" t="s">
        <v>152</v>
      </c>
      <c r="L19" s="18">
        <v>0</v>
      </c>
      <c r="M19" s="10" t="s">
        <v>167</v>
      </c>
      <c r="N19" s="18">
        <v>8866.5032065232899</v>
      </c>
      <c r="O19" s="10" t="s">
        <v>152</v>
      </c>
      <c r="P19" s="18">
        <v>0</v>
      </c>
      <c r="Q19" s="10" t="s">
        <v>246</v>
      </c>
      <c r="R19" s="18">
        <v>9948.5341701076795</v>
      </c>
      <c r="S19" s="10" t="s">
        <v>169</v>
      </c>
    </row>
    <row r="20" spans="1:19" x14ac:dyDescent="0.2">
      <c r="A20" s="12" t="s">
        <v>180</v>
      </c>
      <c r="B20" s="18">
        <v>10296.970681611199</v>
      </c>
      <c r="C20" s="10" t="s">
        <v>152</v>
      </c>
      <c r="D20" s="18">
        <v>16130.8589449353</v>
      </c>
      <c r="E20" s="10" t="s">
        <v>152</v>
      </c>
      <c r="F20" s="18">
        <v>4763.6036233600198</v>
      </c>
      <c r="G20" s="10" t="s">
        <v>152</v>
      </c>
      <c r="H20" s="18">
        <v>8090.69359597126</v>
      </c>
      <c r="I20" s="10" t="s">
        <v>152</v>
      </c>
      <c r="J20" s="18">
        <v>8293.8488850045906</v>
      </c>
      <c r="K20" s="10" t="s">
        <v>152</v>
      </c>
      <c r="L20" s="18">
        <v>0</v>
      </c>
      <c r="M20" s="10" t="s">
        <v>167</v>
      </c>
      <c r="N20" s="18">
        <v>7957.2105005808698</v>
      </c>
      <c r="O20" s="10" t="s">
        <v>152</v>
      </c>
      <c r="P20" s="18">
        <v>0</v>
      </c>
      <c r="Q20" s="10" t="s">
        <v>246</v>
      </c>
      <c r="R20" s="18">
        <v>9611.3178631354895</v>
      </c>
      <c r="S20" s="10" t="s">
        <v>169</v>
      </c>
    </row>
    <row r="21" spans="1:19" x14ac:dyDescent="0.2">
      <c r="A21" s="12" t="s">
        <v>181</v>
      </c>
      <c r="B21" s="18">
        <v>9662.1349056414692</v>
      </c>
      <c r="C21" s="10" t="s">
        <v>152</v>
      </c>
      <c r="D21" s="18">
        <v>16042.223939326101</v>
      </c>
      <c r="E21" s="10" t="s">
        <v>152</v>
      </c>
      <c r="F21" s="18">
        <v>5249.4566300019596</v>
      </c>
      <c r="G21" s="10" t="s">
        <v>152</v>
      </c>
      <c r="H21" s="18">
        <v>8035.4003962345896</v>
      </c>
      <c r="I21" s="10" t="s">
        <v>152</v>
      </c>
      <c r="J21" s="18">
        <v>8094.4620705778098</v>
      </c>
      <c r="K21" s="10" t="s">
        <v>152</v>
      </c>
      <c r="L21" s="18">
        <v>0</v>
      </c>
      <c r="M21" s="10" t="s">
        <v>167</v>
      </c>
      <c r="N21" s="18">
        <v>7816.6417718516996</v>
      </c>
      <c r="O21" s="10" t="s">
        <v>152</v>
      </c>
      <c r="P21" s="18">
        <v>0</v>
      </c>
      <c r="Q21" s="10" t="s">
        <v>246</v>
      </c>
      <c r="R21" s="18">
        <v>9511.1896266063904</v>
      </c>
      <c r="S21" s="10" t="s">
        <v>169</v>
      </c>
    </row>
    <row r="22" spans="1:19" x14ac:dyDescent="0.2">
      <c r="A22" s="12" t="s">
        <v>182</v>
      </c>
      <c r="B22" s="18">
        <v>8663.5104642917704</v>
      </c>
      <c r="C22" s="10" t="s">
        <v>152</v>
      </c>
      <c r="D22" s="18">
        <v>16625.4024248268</v>
      </c>
      <c r="E22" s="10" t="s">
        <v>152</v>
      </c>
      <c r="F22" s="18">
        <v>6298.6873902084999</v>
      </c>
      <c r="G22" s="10" t="s">
        <v>152</v>
      </c>
      <c r="H22" s="18">
        <v>8289.5575680182901</v>
      </c>
      <c r="I22" s="10" t="s">
        <v>152</v>
      </c>
      <c r="J22" s="18">
        <v>7939.08921064692</v>
      </c>
      <c r="K22" s="10" t="s">
        <v>152</v>
      </c>
      <c r="L22" s="18">
        <v>0</v>
      </c>
      <c r="M22" s="10" t="s">
        <v>167</v>
      </c>
      <c r="N22" s="18">
        <v>7773.2233552776997</v>
      </c>
      <c r="O22" s="10" t="s">
        <v>152</v>
      </c>
      <c r="P22" s="18">
        <v>0</v>
      </c>
      <c r="Q22" s="10" t="s">
        <v>246</v>
      </c>
      <c r="R22" s="18">
        <v>9724.8801348511897</v>
      </c>
      <c r="S22" s="10" t="s">
        <v>169</v>
      </c>
    </row>
    <row r="23" spans="1:19" x14ac:dyDescent="0.2">
      <c r="A23" s="12" t="s">
        <v>184</v>
      </c>
      <c r="B23" s="18">
        <v>8529.70493173053</v>
      </c>
      <c r="C23" s="10" t="s">
        <v>152</v>
      </c>
      <c r="D23" s="18">
        <v>17185.762124738802</v>
      </c>
      <c r="E23" s="10" t="s">
        <v>152</v>
      </c>
      <c r="F23" s="18">
        <v>6607.48823043423</v>
      </c>
      <c r="G23" s="10" t="s">
        <v>152</v>
      </c>
      <c r="H23" s="18">
        <v>8513.1040327900901</v>
      </c>
      <c r="I23" s="10" t="s">
        <v>152</v>
      </c>
      <c r="J23" s="18">
        <v>7718.8891389700202</v>
      </c>
      <c r="K23" s="10" t="s">
        <v>152</v>
      </c>
      <c r="L23" s="18">
        <v>0</v>
      </c>
      <c r="M23" s="10" t="s">
        <v>167</v>
      </c>
      <c r="N23" s="18">
        <v>7695.3782664432902</v>
      </c>
      <c r="O23" s="10" t="s">
        <v>152</v>
      </c>
      <c r="P23" s="18">
        <v>0</v>
      </c>
      <c r="Q23" s="10" t="s">
        <v>246</v>
      </c>
      <c r="R23" s="18">
        <v>9921.8083292427491</v>
      </c>
      <c r="S23" s="10" t="s">
        <v>169</v>
      </c>
    </row>
    <row r="24" spans="1:19" x14ac:dyDescent="0.2">
      <c r="A24" s="12" t="s">
        <v>185</v>
      </c>
      <c r="B24" s="18">
        <v>8259.1061716484801</v>
      </c>
      <c r="C24" s="10" t="s">
        <v>152</v>
      </c>
      <c r="D24" s="18">
        <v>16883.841006028</v>
      </c>
      <c r="E24" s="10" t="s">
        <v>152</v>
      </c>
      <c r="F24" s="18">
        <v>6865.8996512800704</v>
      </c>
      <c r="G24" s="10" t="s">
        <v>152</v>
      </c>
      <c r="H24" s="18">
        <v>8429.2641879926196</v>
      </c>
      <c r="I24" s="10" t="s">
        <v>152</v>
      </c>
      <c r="J24" s="18">
        <v>7138.6316153113103</v>
      </c>
      <c r="K24" s="10" t="s">
        <v>152</v>
      </c>
      <c r="L24" s="18">
        <v>0</v>
      </c>
      <c r="M24" s="10" t="s">
        <v>167</v>
      </c>
      <c r="N24" s="18">
        <v>7437.8572479477098</v>
      </c>
      <c r="O24" s="10" t="s">
        <v>152</v>
      </c>
      <c r="P24" s="18">
        <v>0</v>
      </c>
      <c r="Q24" s="10" t="s">
        <v>246</v>
      </c>
      <c r="R24" s="18">
        <v>9704.9925753928601</v>
      </c>
      <c r="S24" s="10" t="s">
        <v>169</v>
      </c>
    </row>
    <row r="25" spans="1:19" x14ac:dyDescent="0.2">
      <c r="A25" s="12" t="s">
        <v>187</v>
      </c>
      <c r="B25" s="18">
        <v>7644.1894145067299</v>
      </c>
      <c r="C25" s="10" t="s">
        <v>152</v>
      </c>
      <c r="D25" s="18">
        <v>16872.250897027701</v>
      </c>
      <c r="E25" s="10" t="s">
        <v>168</v>
      </c>
      <c r="F25" s="18">
        <v>7582.9677116875</v>
      </c>
      <c r="G25" s="10" t="s">
        <v>152</v>
      </c>
      <c r="H25" s="18">
        <v>8548.3454237956303</v>
      </c>
      <c r="I25" s="10" t="s">
        <v>152</v>
      </c>
      <c r="J25" s="18">
        <v>6903.34799675865</v>
      </c>
      <c r="K25" s="10" t="s">
        <v>152</v>
      </c>
      <c r="L25" s="18">
        <v>0</v>
      </c>
      <c r="M25" s="10" t="s">
        <v>167</v>
      </c>
      <c r="N25" s="18">
        <v>7420.2637916346202</v>
      </c>
      <c r="O25" s="10" t="s">
        <v>152</v>
      </c>
      <c r="P25" s="18">
        <v>0</v>
      </c>
      <c r="Q25" s="10" t="s">
        <v>246</v>
      </c>
      <c r="R25" s="18">
        <v>9699.54646865838</v>
      </c>
      <c r="S25" s="10" t="s">
        <v>169</v>
      </c>
    </row>
    <row r="26" spans="1:19" x14ac:dyDescent="0.2">
      <c r="A26" s="12" t="s">
        <v>188</v>
      </c>
      <c r="B26" s="18">
        <v>7245.5820528878303</v>
      </c>
      <c r="C26" s="10" t="s">
        <v>152</v>
      </c>
      <c r="D26" s="18">
        <v>16930.277467550899</v>
      </c>
      <c r="E26" s="10" t="s">
        <v>152</v>
      </c>
      <c r="F26" s="18">
        <v>7734.2269628326703</v>
      </c>
      <c r="G26" s="10" t="s">
        <v>152</v>
      </c>
      <c r="H26" s="18">
        <v>8488.3891030220293</v>
      </c>
      <c r="I26" s="10" t="s">
        <v>152</v>
      </c>
      <c r="J26" s="18">
        <v>6768.1980225802499</v>
      </c>
      <c r="K26" s="10" t="s">
        <v>152</v>
      </c>
      <c r="L26" s="18">
        <v>0</v>
      </c>
      <c r="M26" s="10" t="s">
        <v>167</v>
      </c>
      <c r="N26" s="18">
        <v>7235.8801659235496</v>
      </c>
      <c r="O26" s="10" t="s">
        <v>152</v>
      </c>
      <c r="P26" s="18">
        <v>0</v>
      </c>
      <c r="Q26" s="10" t="s">
        <v>246</v>
      </c>
      <c r="R26" s="18">
        <v>9635.7720637613293</v>
      </c>
      <c r="S26" s="10" t="s">
        <v>169</v>
      </c>
    </row>
    <row r="27" spans="1:19" x14ac:dyDescent="0.2">
      <c r="A27" s="12" t="s">
        <v>189</v>
      </c>
      <c r="B27" s="18">
        <v>5286.3620759551404</v>
      </c>
      <c r="C27" s="10" t="s">
        <v>152</v>
      </c>
      <c r="D27" s="18">
        <v>14153.315723834599</v>
      </c>
      <c r="E27" s="10" t="s">
        <v>152</v>
      </c>
      <c r="F27" s="18">
        <v>6574.4984774702598</v>
      </c>
      <c r="G27" s="10" t="s">
        <v>152</v>
      </c>
      <c r="H27" s="18">
        <v>6292.8718232290403</v>
      </c>
      <c r="I27" s="10" t="s">
        <v>152</v>
      </c>
      <c r="J27" s="18">
        <v>4953.69048162945</v>
      </c>
      <c r="K27" s="10" t="s">
        <v>152</v>
      </c>
      <c r="L27" s="18">
        <v>0</v>
      </c>
      <c r="M27" s="10" t="s">
        <v>167</v>
      </c>
      <c r="N27" s="18">
        <v>5198.5947735989303</v>
      </c>
      <c r="O27" s="10" t="s">
        <v>152</v>
      </c>
      <c r="P27" s="18">
        <v>0</v>
      </c>
      <c r="Q27" s="10" t="s">
        <v>246</v>
      </c>
      <c r="R27" s="18">
        <v>7598.7859833823704</v>
      </c>
      <c r="S27" s="10" t="s">
        <v>169</v>
      </c>
    </row>
    <row r="28" spans="1:19" x14ac:dyDescent="0.2">
      <c r="A28" s="12" t="s">
        <v>190</v>
      </c>
      <c r="B28" s="18">
        <v>6355.1727972048802</v>
      </c>
      <c r="C28" s="10" t="s">
        <v>152</v>
      </c>
      <c r="D28" s="18">
        <v>16162.500400232801</v>
      </c>
      <c r="E28" s="10" t="s">
        <v>152</v>
      </c>
      <c r="F28" s="18">
        <v>10605.3957470565</v>
      </c>
      <c r="G28" s="10" t="s">
        <v>152</v>
      </c>
      <c r="H28" s="18">
        <v>9628.7348292596907</v>
      </c>
      <c r="I28" s="10" t="s">
        <v>152</v>
      </c>
      <c r="J28" s="18">
        <v>7274.8370836710501</v>
      </c>
      <c r="K28" s="10" t="s">
        <v>152</v>
      </c>
      <c r="L28" s="18">
        <v>0</v>
      </c>
      <c r="M28" s="10" t="s">
        <v>167</v>
      </c>
      <c r="N28" s="18">
        <v>4077.7593430700999</v>
      </c>
      <c r="O28" s="10" t="s">
        <v>152</v>
      </c>
      <c r="P28" s="18">
        <v>0</v>
      </c>
      <c r="Q28" s="10" t="s">
        <v>246</v>
      </c>
      <c r="R28" s="18">
        <v>8816.0314530226897</v>
      </c>
      <c r="S28" s="10" t="s">
        <v>169</v>
      </c>
    </row>
    <row r="29" spans="1:19" x14ac:dyDescent="0.2">
      <c r="A29" s="12" t="s">
        <v>191</v>
      </c>
      <c r="B29" s="18">
        <v>5536.9638631447597</v>
      </c>
      <c r="C29" s="10" t="s">
        <v>152</v>
      </c>
      <c r="D29" s="18">
        <v>15866.5094260802</v>
      </c>
      <c r="E29" s="10" t="s">
        <v>152</v>
      </c>
      <c r="F29" s="18">
        <v>9145.2758104453605</v>
      </c>
      <c r="G29" s="10" t="s">
        <v>152</v>
      </c>
      <c r="H29" s="18">
        <v>8906.4565836184902</v>
      </c>
      <c r="I29" s="10" t="s">
        <v>152</v>
      </c>
      <c r="J29" s="18">
        <v>7480.2318958707201</v>
      </c>
      <c r="K29" s="10" t="s">
        <v>152</v>
      </c>
      <c r="L29" s="18">
        <v>0</v>
      </c>
      <c r="M29" s="10" t="s">
        <v>167</v>
      </c>
      <c r="N29" s="18">
        <v>5616.0188500757304</v>
      </c>
      <c r="O29" s="10" t="s">
        <v>152</v>
      </c>
      <c r="P29" s="18">
        <v>0</v>
      </c>
      <c r="Q29" s="10" t="s">
        <v>246</v>
      </c>
      <c r="R29" s="18">
        <v>8950.5849520841402</v>
      </c>
      <c r="S29" s="10" t="s">
        <v>169</v>
      </c>
    </row>
    <row r="30" spans="1:19" x14ac:dyDescent="0.2">
      <c r="A30" s="12" t="s">
        <v>192</v>
      </c>
      <c r="B30" s="18">
        <v>6528.5783548080099</v>
      </c>
      <c r="C30" s="10" t="s">
        <v>152</v>
      </c>
      <c r="D30" s="18">
        <v>17389.692123122899</v>
      </c>
      <c r="E30" s="10" t="s">
        <v>152</v>
      </c>
      <c r="F30" s="18">
        <v>9329.3667147982906</v>
      </c>
      <c r="G30" s="10" t="s">
        <v>152</v>
      </c>
      <c r="H30" s="18">
        <v>9379.9562128833095</v>
      </c>
      <c r="I30" s="10" t="s">
        <v>152</v>
      </c>
      <c r="J30" s="18">
        <v>7609.8058326160299</v>
      </c>
      <c r="K30" s="10" t="s">
        <v>152</v>
      </c>
      <c r="L30" s="18">
        <v>0</v>
      </c>
      <c r="M30" s="10" t="s">
        <v>167</v>
      </c>
      <c r="N30" s="18">
        <v>6987.2926229822697</v>
      </c>
      <c r="O30" s="10" t="s">
        <v>152</v>
      </c>
      <c r="P30" s="18">
        <v>0</v>
      </c>
      <c r="Q30" s="10" t="s">
        <v>246</v>
      </c>
      <c r="R30" s="18">
        <v>9893.8566269424791</v>
      </c>
      <c r="S30" s="10" t="s">
        <v>169</v>
      </c>
    </row>
    <row r="31" spans="1:19" x14ac:dyDescent="0.2">
      <c r="A31" s="12" t="s">
        <v>193</v>
      </c>
      <c r="B31" s="18">
        <v>6175.2203119652304</v>
      </c>
      <c r="C31" s="10" t="s">
        <v>152</v>
      </c>
      <c r="D31" s="18">
        <v>17587.6614038566</v>
      </c>
      <c r="E31" s="10" t="s">
        <v>152</v>
      </c>
      <c r="F31" s="18">
        <v>8884.4340061111398</v>
      </c>
      <c r="G31" s="10" t="s">
        <v>152</v>
      </c>
      <c r="H31" s="18">
        <v>9320.0638316322493</v>
      </c>
      <c r="I31" s="10" t="s">
        <v>152</v>
      </c>
      <c r="J31" s="18">
        <v>7466.3206889702096</v>
      </c>
      <c r="K31" s="10" t="s">
        <v>152</v>
      </c>
      <c r="L31" s="18">
        <v>0</v>
      </c>
      <c r="M31" s="10" t="s">
        <v>175</v>
      </c>
      <c r="N31" s="18">
        <v>6562.3199684129004</v>
      </c>
      <c r="O31" s="10" t="s">
        <v>152</v>
      </c>
      <c r="P31" s="18">
        <v>0</v>
      </c>
      <c r="Q31" s="10" t="s">
        <v>246</v>
      </c>
      <c r="R31" s="18">
        <v>9799.2111304831305</v>
      </c>
      <c r="S31" s="10" t="s">
        <v>152</v>
      </c>
    </row>
    <row r="32" spans="1:19" x14ac:dyDescent="0.2">
      <c r="A32" s="15" t="s">
        <v>195</v>
      </c>
      <c r="B32" s="19">
        <v>6188.7202927917297</v>
      </c>
      <c r="C32" s="14" t="s">
        <v>152</v>
      </c>
      <c r="D32" s="19">
        <v>18393.043478260901</v>
      </c>
      <c r="E32" s="14" t="s">
        <v>152</v>
      </c>
      <c r="F32" s="19">
        <v>9126.2585464033491</v>
      </c>
      <c r="G32" s="14" t="s">
        <v>152</v>
      </c>
      <c r="H32" s="19">
        <v>9871.9720729091896</v>
      </c>
      <c r="I32" s="14" t="s">
        <v>152</v>
      </c>
      <c r="J32" s="19">
        <v>7679.49395520909</v>
      </c>
      <c r="K32" s="14" t="s">
        <v>152</v>
      </c>
      <c r="L32" s="19">
        <v>0</v>
      </c>
      <c r="M32" s="14" t="s">
        <v>175</v>
      </c>
      <c r="N32" s="19">
        <v>6583.1666516512396</v>
      </c>
      <c r="O32" s="14" t="s">
        <v>152</v>
      </c>
      <c r="P32" s="19">
        <v>0</v>
      </c>
      <c r="Q32" s="14" t="s">
        <v>246</v>
      </c>
      <c r="R32" s="19">
        <v>10170.548106579399</v>
      </c>
      <c r="S32" s="14" t="s">
        <v>152</v>
      </c>
    </row>
    <row r="34" spans="1:2" x14ac:dyDescent="0.2">
      <c r="A34" s="16" t="s">
        <v>196</v>
      </c>
      <c r="B34" s="16" t="s">
        <v>197</v>
      </c>
    </row>
    <row r="36" spans="1:2" x14ac:dyDescent="0.2">
      <c r="B36" s="16" t="s">
        <v>247</v>
      </c>
    </row>
    <row r="37" spans="1:2" x14ac:dyDescent="0.2">
      <c r="B37" s="16" t="s">
        <v>248</v>
      </c>
    </row>
    <row r="38" spans="1:2" x14ac:dyDescent="0.2">
      <c r="B38" s="16" t="s">
        <v>249</v>
      </c>
    </row>
    <row r="40" spans="1:2" x14ac:dyDescent="0.2">
      <c r="B40" s="16" t="s">
        <v>203</v>
      </c>
    </row>
    <row r="41" spans="1:2" x14ac:dyDescent="0.2">
      <c r="B41" s="16" t="s">
        <v>250</v>
      </c>
    </row>
    <row r="42" spans="1:2" x14ac:dyDescent="0.2">
      <c r="B42" s="16" t="s">
        <v>204</v>
      </c>
    </row>
    <row r="45" spans="1:2" x14ac:dyDescent="0.2">
      <c r="A45" s="17" t="str">
        <f>HYPERLINK("#'GAMING_MACHINES 3'!A2", "&lt;&lt;&lt; Previous table")</f>
        <v>&lt;&lt;&lt; Previous table</v>
      </c>
    </row>
    <row r="46" spans="1:2" x14ac:dyDescent="0.2">
      <c r="A46" s="17" t="str">
        <f>HYPERLINK("#'GAMING_MACHINES 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HYPERLINK("#'INDEX'!B25", "Link to index")</f>
        <v>Link to index</v>
      </c>
    </row>
    <row r="2" spans="1:19" ht="15.75" customHeight="1" x14ac:dyDescent="0.2">
      <c r="A2" s="27" t="s">
        <v>254</v>
      </c>
      <c r="B2" s="28"/>
      <c r="C2" s="28"/>
      <c r="D2" s="28"/>
      <c r="E2" s="28"/>
      <c r="F2" s="28"/>
      <c r="G2" s="28"/>
      <c r="H2" s="28"/>
      <c r="I2" s="28"/>
      <c r="J2" s="28"/>
      <c r="K2" s="28"/>
      <c r="L2" s="28"/>
      <c r="M2" s="28"/>
      <c r="N2" s="28"/>
      <c r="O2" s="28"/>
      <c r="P2" s="28"/>
      <c r="Q2" s="28"/>
      <c r="R2" s="28"/>
      <c r="S2" s="28"/>
    </row>
    <row r="3" spans="1:19" ht="15.75" customHeight="1" x14ac:dyDescent="0.2">
      <c r="A3" s="27" t="s">
        <v>36</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156.83500000000001</v>
      </c>
      <c r="C7" s="10" t="s">
        <v>152</v>
      </c>
      <c r="D7" s="9">
        <v>3882.1990000000001</v>
      </c>
      <c r="E7" s="10" t="s">
        <v>152</v>
      </c>
      <c r="F7" s="9">
        <v>26.474</v>
      </c>
      <c r="G7" s="10" t="s">
        <v>152</v>
      </c>
      <c r="H7" s="9">
        <v>871.303</v>
      </c>
      <c r="I7" s="10" t="s">
        <v>152</v>
      </c>
      <c r="J7" s="9">
        <v>485.98700000000002</v>
      </c>
      <c r="K7" s="10" t="s">
        <v>152</v>
      </c>
      <c r="L7" s="9">
        <v>60.773000000000003</v>
      </c>
      <c r="M7" s="10" t="s">
        <v>152</v>
      </c>
      <c r="N7" s="9">
        <v>2170.56</v>
      </c>
      <c r="O7" s="10" t="s">
        <v>152</v>
      </c>
      <c r="P7" s="9">
        <v>0</v>
      </c>
      <c r="Q7" s="10" t="s">
        <v>246</v>
      </c>
      <c r="R7" s="9">
        <v>7654.1310000000003</v>
      </c>
      <c r="S7" s="10" t="s">
        <v>152</v>
      </c>
    </row>
    <row r="8" spans="1:19" x14ac:dyDescent="0.2">
      <c r="A8" s="12" t="s">
        <v>164</v>
      </c>
      <c r="B8" s="9">
        <v>167.61</v>
      </c>
      <c r="C8" s="10" t="s">
        <v>152</v>
      </c>
      <c r="D8" s="9">
        <v>4119.4880000000003</v>
      </c>
      <c r="E8" s="10" t="s">
        <v>152</v>
      </c>
      <c r="F8" s="9">
        <v>27.992000000000001</v>
      </c>
      <c r="G8" s="10" t="s">
        <v>152</v>
      </c>
      <c r="H8" s="9">
        <v>1014</v>
      </c>
      <c r="I8" s="10" t="s">
        <v>152</v>
      </c>
      <c r="J8" s="9">
        <v>543.46900000000005</v>
      </c>
      <c r="K8" s="10" t="s">
        <v>152</v>
      </c>
      <c r="L8" s="9">
        <v>80.988</v>
      </c>
      <c r="M8" s="10" t="s">
        <v>152</v>
      </c>
      <c r="N8" s="9">
        <v>2366.0419999999999</v>
      </c>
      <c r="O8" s="10" t="s">
        <v>152</v>
      </c>
      <c r="P8" s="9">
        <v>0</v>
      </c>
      <c r="Q8" s="10" t="s">
        <v>246</v>
      </c>
      <c r="R8" s="9">
        <v>8319.5889999999999</v>
      </c>
      <c r="S8" s="10" t="s">
        <v>152</v>
      </c>
    </row>
    <row r="9" spans="1:19" x14ac:dyDescent="0.2">
      <c r="A9" s="12" t="s">
        <v>165</v>
      </c>
      <c r="B9" s="9">
        <v>174.40199999999999</v>
      </c>
      <c r="C9" s="10" t="s">
        <v>152</v>
      </c>
      <c r="D9" s="9">
        <v>4306.9970000000003</v>
      </c>
      <c r="E9" s="10" t="s">
        <v>152</v>
      </c>
      <c r="F9" s="9">
        <v>36.869999999999997</v>
      </c>
      <c r="G9" s="10" t="s">
        <v>152</v>
      </c>
      <c r="H9" s="9">
        <v>1129.402</v>
      </c>
      <c r="I9" s="10" t="s">
        <v>152</v>
      </c>
      <c r="J9" s="9">
        <v>606.81399999999996</v>
      </c>
      <c r="K9" s="10" t="s">
        <v>152</v>
      </c>
      <c r="L9" s="9">
        <v>98.820999999999998</v>
      </c>
      <c r="M9" s="10" t="s">
        <v>152</v>
      </c>
      <c r="N9" s="9">
        <v>2562.8760000000002</v>
      </c>
      <c r="O9" s="10" t="s">
        <v>152</v>
      </c>
      <c r="P9" s="9">
        <v>0</v>
      </c>
      <c r="Q9" s="10" t="s">
        <v>246</v>
      </c>
      <c r="R9" s="9">
        <v>8916.1820000000007</v>
      </c>
      <c r="S9" s="10" t="s">
        <v>152</v>
      </c>
    </row>
    <row r="10" spans="1:19" x14ac:dyDescent="0.2">
      <c r="A10" s="12" t="s">
        <v>166</v>
      </c>
      <c r="B10" s="9">
        <v>182.553</v>
      </c>
      <c r="C10" s="10" t="s">
        <v>152</v>
      </c>
      <c r="D10" s="9">
        <v>4459.3950000000004</v>
      </c>
      <c r="E10" s="10" t="s">
        <v>152</v>
      </c>
      <c r="F10" s="9">
        <v>42.040999999999997</v>
      </c>
      <c r="G10" s="10" t="s">
        <v>152</v>
      </c>
      <c r="H10" s="9">
        <v>1277.604</v>
      </c>
      <c r="I10" s="10" t="s">
        <v>152</v>
      </c>
      <c r="J10" s="9">
        <v>669.07500000000005</v>
      </c>
      <c r="K10" s="10" t="s">
        <v>152</v>
      </c>
      <c r="L10" s="9">
        <v>111.768</v>
      </c>
      <c r="M10" s="10" t="s">
        <v>152</v>
      </c>
      <c r="N10" s="9">
        <v>2334.3220000000001</v>
      </c>
      <c r="O10" s="10" t="s">
        <v>152</v>
      </c>
      <c r="P10" s="9">
        <v>0</v>
      </c>
      <c r="Q10" s="10" t="s">
        <v>246</v>
      </c>
      <c r="R10" s="9">
        <v>9076.7579999999998</v>
      </c>
      <c r="S10" s="10" t="s">
        <v>152</v>
      </c>
    </row>
    <row r="11" spans="1:19" x14ac:dyDescent="0.2">
      <c r="A11" s="12" t="s">
        <v>170</v>
      </c>
      <c r="B11" s="9">
        <v>191.71199999999999</v>
      </c>
      <c r="C11" s="10" t="s">
        <v>152</v>
      </c>
      <c r="D11" s="9">
        <v>4673.4369999999999</v>
      </c>
      <c r="E11" s="10" t="s">
        <v>152</v>
      </c>
      <c r="F11" s="9">
        <v>45</v>
      </c>
      <c r="G11" s="10" t="s">
        <v>152</v>
      </c>
      <c r="H11" s="9">
        <v>1498.979</v>
      </c>
      <c r="I11" s="10" t="s">
        <v>152</v>
      </c>
      <c r="J11" s="9">
        <v>723.60400000000004</v>
      </c>
      <c r="K11" s="10" t="s">
        <v>152</v>
      </c>
      <c r="L11" s="9">
        <v>123.664</v>
      </c>
      <c r="M11" s="10" t="s">
        <v>152</v>
      </c>
      <c r="N11" s="9">
        <v>2290.9340000000002</v>
      </c>
      <c r="O11" s="10" t="s">
        <v>152</v>
      </c>
      <c r="P11" s="9">
        <v>0</v>
      </c>
      <c r="Q11" s="10" t="s">
        <v>246</v>
      </c>
      <c r="R11" s="9">
        <v>9547.33</v>
      </c>
      <c r="S11" s="10" t="s">
        <v>152</v>
      </c>
    </row>
    <row r="12" spans="1:19" x14ac:dyDescent="0.2">
      <c r="A12" s="12" t="s">
        <v>171</v>
      </c>
      <c r="B12" s="9">
        <v>185.18199999999999</v>
      </c>
      <c r="C12" s="10" t="s">
        <v>152</v>
      </c>
      <c r="D12" s="9">
        <v>4914.9970000000003</v>
      </c>
      <c r="E12" s="10" t="s">
        <v>152</v>
      </c>
      <c r="F12" s="9">
        <v>49.9</v>
      </c>
      <c r="G12" s="10" t="s">
        <v>152</v>
      </c>
      <c r="H12" s="9">
        <v>1677.4680000000001</v>
      </c>
      <c r="I12" s="10" t="s">
        <v>152</v>
      </c>
      <c r="J12" s="9">
        <v>749.25099999999998</v>
      </c>
      <c r="K12" s="10" t="s">
        <v>152</v>
      </c>
      <c r="L12" s="9">
        <v>125.714</v>
      </c>
      <c r="M12" s="10" t="s">
        <v>152</v>
      </c>
      <c r="N12" s="9">
        <v>2393.0239999999999</v>
      </c>
      <c r="O12" s="10" t="s">
        <v>152</v>
      </c>
      <c r="P12" s="9">
        <v>0</v>
      </c>
      <c r="Q12" s="10" t="s">
        <v>246</v>
      </c>
      <c r="R12" s="9">
        <v>10095.536</v>
      </c>
      <c r="S12" s="10" t="s">
        <v>152</v>
      </c>
    </row>
    <row r="13" spans="1:19" x14ac:dyDescent="0.2">
      <c r="A13" s="12" t="s">
        <v>172</v>
      </c>
      <c r="B13" s="9">
        <v>191.96299999999999</v>
      </c>
      <c r="C13" s="10" t="s">
        <v>152</v>
      </c>
      <c r="D13" s="9">
        <v>5023.5519999999997</v>
      </c>
      <c r="E13" s="10" t="s">
        <v>152</v>
      </c>
      <c r="F13" s="9">
        <v>56.833629999999999</v>
      </c>
      <c r="G13" s="10" t="s">
        <v>152</v>
      </c>
      <c r="H13" s="9">
        <v>1775.5609999999999</v>
      </c>
      <c r="I13" s="10" t="s">
        <v>152</v>
      </c>
      <c r="J13" s="9">
        <v>751.03200000000004</v>
      </c>
      <c r="K13" s="10" t="s">
        <v>152</v>
      </c>
      <c r="L13" s="9">
        <v>109.367</v>
      </c>
      <c r="M13" s="10" t="s">
        <v>152</v>
      </c>
      <c r="N13" s="9">
        <v>2472.4540000000002</v>
      </c>
      <c r="O13" s="10" t="s">
        <v>152</v>
      </c>
      <c r="P13" s="9">
        <v>0</v>
      </c>
      <c r="Q13" s="10" t="s">
        <v>246</v>
      </c>
      <c r="R13" s="9">
        <v>10380.762629999999</v>
      </c>
      <c r="S13" s="10" t="s">
        <v>152</v>
      </c>
    </row>
    <row r="14" spans="1:19" x14ac:dyDescent="0.2">
      <c r="A14" s="12" t="s">
        <v>173</v>
      </c>
      <c r="B14" s="9">
        <v>184.71899999999999</v>
      </c>
      <c r="C14" s="10" t="s">
        <v>152</v>
      </c>
      <c r="D14" s="9">
        <v>5206.1000000000004</v>
      </c>
      <c r="E14" s="10" t="s">
        <v>152</v>
      </c>
      <c r="F14" s="9">
        <v>63.709000000000003</v>
      </c>
      <c r="G14" s="10" t="s">
        <v>152</v>
      </c>
      <c r="H14" s="9">
        <v>1676.6569999999999</v>
      </c>
      <c r="I14" s="10" t="s">
        <v>152</v>
      </c>
      <c r="J14" s="9">
        <v>792.62</v>
      </c>
      <c r="K14" s="10" t="s">
        <v>152</v>
      </c>
      <c r="L14" s="9">
        <v>112.154</v>
      </c>
      <c r="M14" s="10" t="s">
        <v>152</v>
      </c>
      <c r="N14" s="9">
        <v>2543.1660000000002</v>
      </c>
      <c r="O14" s="10" t="s">
        <v>152</v>
      </c>
      <c r="P14" s="9">
        <v>0</v>
      </c>
      <c r="Q14" s="10" t="s">
        <v>246</v>
      </c>
      <c r="R14" s="9">
        <v>10579.125</v>
      </c>
      <c r="S14" s="10" t="s">
        <v>152</v>
      </c>
    </row>
    <row r="15" spans="1:19" x14ac:dyDescent="0.2">
      <c r="A15" s="12" t="s">
        <v>174</v>
      </c>
      <c r="B15" s="9">
        <v>177.93199999999999</v>
      </c>
      <c r="C15" s="10" t="s">
        <v>152</v>
      </c>
      <c r="D15" s="9">
        <v>4644.6819999999998</v>
      </c>
      <c r="E15" s="10" t="s">
        <v>152</v>
      </c>
      <c r="F15" s="9">
        <v>72.06359775</v>
      </c>
      <c r="G15" s="10" t="s">
        <v>152</v>
      </c>
      <c r="H15" s="9">
        <v>1802.2173889799999</v>
      </c>
      <c r="I15" s="10" t="s">
        <v>152</v>
      </c>
      <c r="J15" s="9">
        <v>758.45899999999995</v>
      </c>
      <c r="K15" s="10" t="s">
        <v>152</v>
      </c>
      <c r="L15" s="9">
        <v>117.298</v>
      </c>
      <c r="M15" s="10" t="s">
        <v>152</v>
      </c>
      <c r="N15" s="9">
        <v>2611.5079999999998</v>
      </c>
      <c r="O15" s="10" t="s">
        <v>152</v>
      </c>
      <c r="P15" s="9">
        <v>0</v>
      </c>
      <c r="Q15" s="10" t="s">
        <v>246</v>
      </c>
      <c r="R15" s="9">
        <v>10184.159986729999</v>
      </c>
      <c r="S15" s="10" t="s">
        <v>152</v>
      </c>
    </row>
    <row r="16" spans="1:19" x14ac:dyDescent="0.2">
      <c r="A16" s="12" t="s">
        <v>176</v>
      </c>
      <c r="B16" s="9">
        <v>175.114</v>
      </c>
      <c r="C16" s="10" t="s">
        <v>152</v>
      </c>
      <c r="D16" s="9">
        <v>4772.0590000000002</v>
      </c>
      <c r="E16" s="10" t="s">
        <v>152</v>
      </c>
      <c r="F16" s="9">
        <v>78.665192169999997</v>
      </c>
      <c r="G16" s="10" t="s">
        <v>152</v>
      </c>
      <c r="H16" s="9">
        <v>1860.606</v>
      </c>
      <c r="I16" s="10" t="s">
        <v>152</v>
      </c>
      <c r="J16" s="9">
        <v>750.65300000000002</v>
      </c>
      <c r="K16" s="10" t="s">
        <v>152</v>
      </c>
      <c r="L16" s="9">
        <v>123.977</v>
      </c>
      <c r="M16" s="10" t="s">
        <v>152</v>
      </c>
      <c r="N16" s="9">
        <v>2707.2779999999998</v>
      </c>
      <c r="O16" s="10" t="s">
        <v>152</v>
      </c>
      <c r="P16" s="9">
        <v>0</v>
      </c>
      <c r="Q16" s="10" t="s">
        <v>246</v>
      </c>
      <c r="R16" s="9">
        <v>10468.352192169999</v>
      </c>
      <c r="S16" s="10" t="s">
        <v>152</v>
      </c>
    </row>
    <row r="17" spans="1:19" x14ac:dyDescent="0.2">
      <c r="A17" s="12" t="s">
        <v>177</v>
      </c>
      <c r="B17" s="9">
        <v>173.43299999999999</v>
      </c>
      <c r="C17" s="10" t="s">
        <v>152</v>
      </c>
      <c r="D17" s="9">
        <v>4758.5839999999998</v>
      </c>
      <c r="E17" s="10" t="s">
        <v>152</v>
      </c>
      <c r="F17" s="9">
        <v>69.581833000000003</v>
      </c>
      <c r="G17" s="10" t="s">
        <v>152</v>
      </c>
      <c r="H17" s="9">
        <v>1775.511</v>
      </c>
      <c r="I17" s="10" t="s">
        <v>152</v>
      </c>
      <c r="J17" s="9">
        <v>729.37300000000005</v>
      </c>
      <c r="K17" s="10" t="s">
        <v>152</v>
      </c>
      <c r="L17" s="9">
        <v>119.64400000000001</v>
      </c>
      <c r="M17" s="10" t="s">
        <v>152</v>
      </c>
      <c r="N17" s="9">
        <v>2597.1831240000001</v>
      </c>
      <c r="O17" s="10" t="s">
        <v>152</v>
      </c>
      <c r="P17" s="9">
        <v>0</v>
      </c>
      <c r="Q17" s="10" t="s">
        <v>246</v>
      </c>
      <c r="R17" s="9">
        <v>10223.309956999999</v>
      </c>
      <c r="S17" s="10" t="s">
        <v>152</v>
      </c>
    </row>
    <row r="18" spans="1:19" x14ac:dyDescent="0.2">
      <c r="A18" s="12" t="s">
        <v>178</v>
      </c>
      <c r="B18" s="9">
        <v>180.31299999999999</v>
      </c>
      <c r="C18" s="10" t="s">
        <v>152</v>
      </c>
      <c r="D18" s="9">
        <v>4996.8289999999997</v>
      </c>
      <c r="E18" s="10" t="s">
        <v>152</v>
      </c>
      <c r="F18" s="9">
        <v>62.549616</v>
      </c>
      <c r="G18" s="10" t="s">
        <v>152</v>
      </c>
      <c r="H18" s="9">
        <v>1868.357</v>
      </c>
      <c r="I18" s="10" t="s">
        <v>152</v>
      </c>
      <c r="J18" s="9">
        <v>745.46699999999998</v>
      </c>
      <c r="K18" s="10" t="s">
        <v>152</v>
      </c>
      <c r="L18" s="9">
        <v>118.624</v>
      </c>
      <c r="M18" s="10" t="s">
        <v>152</v>
      </c>
      <c r="N18" s="9">
        <v>2651.3679999999999</v>
      </c>
      <c r="O18" s="10" t="s">
        <v>152</v>
      </c>
      <c r="P18" s="9">
        <v>0</v>
      </c>
      <c r="Q18" s="10" t="s">
        <v>246</v>
      </c>
      <c r="R18" s="9">
        <v>10623.507616000001</v>
      </c>
      <c r="S18" s="10" t="s">
        <v>152</v>
      </c>
    </row>
    <row r="19" spans="1:19" x14ac:dyDescent="0.2">
      <c r="A19" s="12" t="s">
        <v>179</v>
      </c>
      <c r="B19" s="9">
        <v>181.59200000000001</v>
      </c>
      <c r="C19" s="10" t="s">
        <v>152</v>
      </c>
      <c r="D19" s="9">
        <v>5179.4880000000003</v>
      </c>
      <c r="E19" s="10" t="s">
        <v>152</v>
      </c>
      <c r="F19" s="9">
        <v>62.673591999999999</v>
      </c>
      <c r="G19" s="10" t="s">
        <v>152</v>
      </c>
      <c r="H19" s="9">
        <v>1948.1279999999999</v>
      </c>
      <c r="I19" s="10" t="s">
        <v>152</v>
      </c>
      <c r="J19" s="9">
        <v>742.78800000000001</v>
      </c>
      <c r="K19" s="10" t="s">
        <v>152</v>
      </c>
      <c r="L19" s="9">
        <v>115.06399999999999</v>
      </c>
      <c r="M19" s="10" t="s">
        <v>152</v>
      </c>
      <c r="N19" s="9">
        <v>2681.4520000000002</v>
      </c>
      <c r="O19" s="10" t="s">
        <v>152</v>
      </c>
      <c r="P19" s="9">
        <v>0</v>
      </c>
      <c r="Q19" s="10" t="s">
        <v>246</v>
      </c>
      <c r="R19" s="9">
        <v>10911.185592</v>
      </c>
      <c r="S19" s="10" t="s">
        <v>152</v>
      </c>
    </row>
    <row r="20" spans="1:19" x14ac:dyDescent="0.2">
      <c r="A20" s="12" t="s">
        <v>180</v>
      </c>
      <c r="B20" s="9">
        <v>177.155</v>
      </c>
      <c r="C20" s="10" t="s">
        <v>152</v>
      </c>
      <c r="D20" s="9">
        <v>5250.473</v>
      </c>
      <c r="E20" s="10" t="s">
        <v>152</v>
      </c>
      <c r="F20" s="9">
        <v>61.135424999999998</v>
      </c>
      <c r="G20" s="10" t="s">
        <v>152</v>
      </c>
      <c r="H20" s="9">
        <v>2004.751</v>
      </c>
      <c r="I20" s="10" t="s">
        <v>152</v>
      </c>
      <c r="J20" s="9">
        <v>730.58799999999997</v>
      </c>
      <c r="K20" s="10" t="s">
        <v>152</v>
      </c>
      <c r="L20" s="9">
        <v>113.337</v>
      </c>
      <c r="M20" s="10" t="s">
        <v>152</v>
      </c>
      <c r="N20" s="9">
        <v>2490.4899999999998</v>
      </c>
      <c r="O20" s="10" t="s">
        <v>152</v>
      </c>
      <c r="P20" s="9">
        <v>0</v>
      </c>
      <c r="Q20" s="10" t="s">
        <v>246</v>
      </c>
      <c r="R20" s="9">
        <v>10827.929425</v>
      </c>
      <c r="S20" s="10" t="s">
        <v>152</v>
      </c>
    </row>
    <row r="21" spans="1:19" x14ac:dyDescent="0.2">
      <c r="A21" s="12" t="s">
        <v>181</v>
      </c>
      <c r="B21" s="9">
        <v>170.61799999999999</v>
      </c>
      <c r="C21" s="10" t="s">
        <v>152</v>
      </c>
      <c r="D21" s="9">
        <v>5402.8339999999998</v>
      </c>
      <c r="E21" s="10" t="s">
        <v>152</v>
      </c>
      <c r="F21" s="9">
        <v>68.838209000000006</v>
      </c>
      <c r="G21" s="10" t="s">
        <v>152</v>
      </c>
      <c r="H21" s="9">
        <v>2063.7049999999999</v>
      </c>
      <c r="I21" s="10" t="s">
        <v>152</v>
      </c>
      <c r="J21" s="9">
        <v>731.00699999999995</v>
      </c>
      <c r="K21" s="10" t="s">
        <v>152</v>
      </c>
      <c r="L21" s="9">
        <v>111.04900000000001</v>
      </c>
      <c r="M21" s="10" t="s">
        <v>152</v>
      </c>
      <c r="N21" s="9">
        <v>2504.34330215</v>
      </c>
      <c r="O21" s="10" t="s">
        <v>152</v>
      </c>
      <c r="P21" s="9">
        <v>0</v>
      </c>
      <c r="Q21" s="10" t="s">
        <v>246</v>
      </c>
      <c r="R21" s="9">
        <v>11052.39451115</v>
      </c>
      <c r="S21" s="10" t="s">
        <v>152</v>
      </c>
    </row>
    <row r="22" spans="1:19" x14ac:dyDescent="0.2">
      <c r="A22" s="12" t="s">
        <v>182</v>
      </c>
      <c r="B22" s="9">
        <v>167.45400000000001</v>
      </c>
      <c r="C22" s="10" t="s">
        <v>152</v>
      </c>
      <c r="D22" s="9">
        <v>5744.2910000000002</v>
      </c>
      <c r="E22" s="10" t="s">
        <v>152</v>
      </c>
      <c r="F22" s="9">
        <v>82.629459999999995</v>
      </c>
      <c r="G22" s="10" t="s">
        <v>152</v>
      </c>
      <c r="H22" s="9">
        <v>2182.8389999999999</v>
      </c>
      <c r="I22" s="10" t="s">
        <v>152</v>
      </c>
      <c r="J22" s="9">
        <v>725.90800000000002</v>
      </c>
      <c r="K22" s="10" t="s">
        <v>152</v>
      </c>
      <c r="L22" s="9">
        <v>113.85980000000001</v>
      </c>
      <c r="M22" s="10" t="s">
        <v>152</v>
      </c>
      <c r="N22" s="9">
        <v>2571.9259999999999</v>
      </c>
      <c r="O22" s="10" t="s">
        <v>152</v>
      </c>
      <c r="P22" s="9">
        <v>0</v>
      </c>
      <c r="Q22" s="10" t="s">
        <v>246</v>
      </c>
      <c r="R22" s="9">
        <v>11588.90726</v>
      </c>
      <c r="S22" s="10" t="s">
        <v>152</v>
      </c>
    </row>
    <row r="23" spans="1:19" x14ac:dyDescent="0.2">
      <c r="A23" s="12" t="s">
        <v>184</v>
      </c>
      <c r="B23" s="9">
        <v>168.49299999999999</v>
      </c>
      <c r="C23" s="10" t="s">
        <v>152</v>
      </c>
      <c r="D23" s="9">
        <v>6102.6289999999999</v>
      </c>
      <c r="E23" s="10" t="s">
        <v>152</v>
      </c>
      <c r="F23" s="9">
        <v>87.075000000000003</v>
      </c>
      <c r="G23" s="10" t="s">
        <v>152</v>
      </c>
      <c r="H23" s="9">
        <v>2266.511</v>
      </c>
      <c r="I23" s="10" t="s">
        <v>152</v>
      </c>
      <c r="J23" s="9">
        <v>718.60299999999995</v>
      </c>
      <c r="K23" s="10" t="s">
        <v>152</v>
      </c>
      <c r="L23" s="9">
        <v>114.244</v>
      </c>
      <c r="M23" s="10" t="s">
        <v>152</v>
      </c>
      <c r="N23" s="9">
        <v>2616.703</v>
      </c>
      <c r="O23" s="10" t="s">
        <v>152</v>
      </c>
      <c r="P23" s="9">
        <v>0</v>
      </c>
      <c r="Q23" s="10" t="s">
        <v>246</v>
      </c>
      <c r="R23" s="9">
        <v>12074.258</v>
      </c>
      <c r="S23" s="10" t="s">
        <v>152</v>
      </c>
    </row>
    <row r="24" spans="1:19" x14ac:dyDescent="0.2">
      <c r="A24" s="12" t="s">
        <v>185</v>
      </c>
      <c r="B24" s="9">
        <v>168.75399999999999</v>
      </c>
      <c r="C24" s="10" t="s">
        <v>152</v>
      </c>
      <c r="D24" s="9">
        <v>6188.42</v>
      </c>
      <c r="E24" s="10" t="s">
        <v>152</v>
      </c>
      <c r="F24" s="9">
        <v>92.648443</v>
      </c>
      <c r="G24" s="10" t="s">
        <v>152</v>
      </c>
      <c r="H24" s="9">
        <v>2286.2770953499999</v>
      </c>
      <c r="I24" s="10" t="s">
        <v>152</v>
      </c>
      <c r="J24" s="9">
        <v>680.27499999999998</v>
      </c>
      <c r="K24" s="10" t="s">
        <v>152</v>
      </c>
      <c r="L24" s="9">
        <v>110.3279</v>
      </c>
      <c r="M24" s="10" t="s">
        <v>152</v>
      </c>
      <c r="N24" s="9">
        <v>2609.5300603300002</v>
      </c>
      <c r="O24" s="10" t="s">
        <v>152</v>
      </c>
      <c r="P24" s="9">
        <v>0</v>
      </c>
      <c r="Q24" s="10" t="s">
        <v>246</v>
      </c>
      <c r="R24" s="9">
        <v>12136.232498679999</v>
      </c>
      <c r="S24" s="10" t="s">
        <v>152</v>
      </c>
    </row>
    <row r="25" spans="1:19" x14ac:dyDescent="0.2">
      <c r="A25" s="12" t="s">
        <v>187</v>
      </c>
      <c r="B25" s="9">
        <v>168.09</v>
      </c>
      <c r="C25" s="10" t="s">
        <v>152</v>
      </c>
      <c r="D25" s="9">
        <v>6386.7730000000001</v>
      </c>
      <c r="E25" s="10" t="s">
        <v>168</v>
      </c>
      <c r="F25" s="9">
        <v>103.39700000000001</v>
      </c>
      <c r="G25" s="10" t="s">
        <v>152</v>
      </c>
      <c r="H25" s="9">
        <v>2378.54</v>
      </c>
      <c r="I25" s="10" t="s">
        <v>152</v>
      </c>
      <c r="J25" s="9">
        <v>682.25199999999995</v>
      </c>
      <c r="K25" s="10" t="s">
        <v>152</v>
      </c>
      <c r="L25" s="9">
        <v>106.086063</v>
      </c>
      <c r="M25" s="10" t="s">
        <v>152</v>
      </c>
      <c r="N25" s="9">
        <v>2695.2840248000002</v>
      </c>
      <c r="O25" s="10" t="s">
        <v>152</v>
      </c>
      <c r="P25" s="9">
        <v>0</v>
      </c>
      <c r="Q25" s="10" t="s">
        <v>246</v>
      </c>
      <c r="R25" s="9">
        <v>12520.4220878</v>
      </c>
      <c r="S25" s="10" t="s">
        <v>152</v>
      </c>
    </row>
    <row r="26" spans="1:19" x14ac:dyDescent="0.2">
      <c r="A26" s="12" t="s">
        <v>188</v>
      </c>
      <c r="B26" s="9">
        <v>166.97399999999999</v>
      </c>
      <c r="C26" s="10" t="s">
        <v>152</v>
      </c>
      <c r="D26" s="9">
        <v>6531.4034000000001</v>
      </c>
      <c r="E26" s="10" t="s">
        <v>152</v>
      </c>
      <c r="F26" s="9">
        <v>106.836</v>
      </c>
      <c r="G26" s="10" t="s">
        <v>152</v>
      </c>
      <c r="H26" s="9">
        <v>2427.1816311799798</v>
      </c>
      <c r="I26" s="10" t="s">
        <v>152</v>
      </c>
      <c r="J26" s="9">
        <v>681.649</v>
      </c>
      <c r="K26" s="10" t="s">
        <v>152</v>
      </c>
      <c r="L26" s="9">
        <v>104.496962</v>
      </c>
      <c r="M26" s="10" t="s">
        <v>152</v>
      </c>
      <c r="N26" s="9">
        <v>2698.7071793499999</v>
      </c>
      <c r="O26" s="10" t="s">
        <v>152</v>
      </c>
      <c r="P26" s="9">
        <v>0</v>
      </c>
      <c r="Q26" s="10" t="s">
        <v>246</v>
      </c>
      <c r="R26" s="9">
        <v>12717.24817253</v>
      </c>
      <c r="S26" s="10" t="s">
        <v>152</v>
      </c>
    </row>
    <row r="27" spans="1:19" x14ac:dyDescent="0.2">
      <c r="A27" s="12" t="s">
        <v>189</v>
      </c>
      <c r="B27" s="9">
        <v>126.125</v>
      </c>
      <c r="C27" s="10" t="s">
        <v>152</v>
      </c>
      <c r="D27" s="9">
        <v>5560.616</v>
      </c>
      <c r="E27" s="10" t="s">
        <v>152</v>
      </c>
      <c r="F27" s="9">
        <v>90.762</v>
      </c>
      <c r="G27" s="10" t="s">
        <v>152</v>
      </c>
      <c r="H27" s="9">
        <v>1841.5145235099999</v>
      </c>
      <c r="I27" s="10" t="s">
        <v>152</v>
      </c>
      <c r="J27" s="9">
        <v>511.49</v>
      </c>
      <c r="K27" s="10" t="s">
        <v>152</v>
      </c>
      <c r="L27" s="9">
        <v>79.485431000000005</v>
      </c>
      <c r="M27" s="10" t="s">
        <v>152</v>
      </c>
      <c r="N27" s="9">
        <v>1988.2111311199999</v>
      </c>
      <c r="O27" s="10" t="s">
        <v>152</v>
      </c>
      <c r="P27" s="9">
        <v>0</v>
      </c>
      <c r="Q27" s="10" t="s">
        <v>246</v>
      </c>
      <c r="R27" s="9">
        <v>10198.204085629999</v>
      </c>
      <c r="S27" s="10" t="s">
        <v>152</v>
      </c>
    </row>
    <row r="28" spans="1:19" x14ac:dyDescent="0.2">
      <c r="A28" s="12" t="s">
        <v>190</v>
      </c>
      <c r="B28" s="9">
        <v>156.16300000000001</v>
      </c>
      <c r="C28" s="10" t="s">
        <v>152</v>
      </c>
      <c r="D28" s="9">
        <v>6542.4139999999998</v>
      </c>
      <c r="E28" s="10" t="s">
        <v>152</v>
      </c>
      <c r="F28" s="9">
        <v>147.51300000000001</v>
      </c>
      <c r="G28" s="10" t="s">
        <v>152</v>
      </c>
      <c r="H28" s="9">
        <v>2883.6304046199998</v>
      </c>
      <c r="I28" s="10" t="s">
        <v>152</v>
      </c>
      <c r="J28" s="9">
        <v>769.87699999999995</v>
      </c>
      <c r="K28" s="10" t="s">
        <v>152</v>
      </c>
      <c r="L28" s="9">
        <v>117.286007</v>
      </c>
      <c r="M28" s="10" t="s">
        <v>152</v>
      </c>
      <c r="N28" s="9">
        <v>1565.2361095199999</v>
      </c>
      <c r="O28" s="10" t="s">
        <v>152</v>
      </c>
      <c r="P28" s="9">
        <v>0</v>
      </c>
      <c r="Q28" s="10" t="s">
        <v>246</v>
      </c>
      <c r="R28" s="9">
        <v>12182.119521140001</v>
      </c>
      <c r="S28" s="10" t="s">
        <v>152</v>
      </c>
    </row>
    <row r="29" spans="1:19" x14ac:dyDescent="0.2">
      <c r="A29" s="12" t="s">
        <v>191</v>
      </c>
      <c r="B29" s="9">
        <v>143.536</v>
      </c>
      <c r="C29" s="10" t="s">
        <v>152</v>
      </c>
      <c r="D29" s="9">
        <v>6556.009</v>
      </c>
      <c r="E29" s="10" t="s">
        <v>152</v>
      </c>
      <c r="F29" s="9">
        <v>133.81399999999999</v>
      </c>
      <c r="G29" s="10" t="s">
        <v>152</v>
      </c>
      <c r="H29" s="9">
        <v>2822.8220937199999</v>
      </c>
      <c r="I29" s="10" t="s">
        <v>152</v>
      </c>
      <c r="J29" s="9">
        <v>831.26800000000003</v>
      </c>
      <c r="K29" s="10" t="s">
        <v>152</v>
      </c>
      <c r="L29" s="9">
        <v>108.632079</v>
      </c>
      <c r="M29" s="10" t="s">
        <v>152</v>
      </c>
      <c r="N29" s="9">
        <v>2237.2039049999998</v>
      </c>
      <c r="O29" s="10" t="s">
        <v>152</v>
      </c>
      <c r="P29" s="9">
        <v>0</v>
      </c>
      <c r="Q29" s="10" t="s">
        <v>246</v>
      </c>
      <c r="R29" s="9">
        <v>12833.28507772</v>
      </c>
      <c r="S29" s="10" t="s">
        <v>152</v>
      </c>
    </row>
    <row r="30" spans="1:19" x14ac:dyDescent="0.2">
      <c r="A30" s="12" t="s">
        <v>192</v>
      </c>
      <c r="B30" s="9">
        <v>188.5</v>
      </c>
      <c r="C30" s="10" t="s">
        <v>152</v>
      </c>
      <c r="D30" s="9">
        <v>8131.4539999999997</v>
      </c>
      <c r="E30" s="10" t="s">
        <v>152</v>
      </c>
      <c r="F30" s="9">
        <v>149.34700000000001</v>
      </c>
      <c r="G30" s="10" t="s">
        <v>152</v>
      </c>
      <c r="H30" s="9">
        <v>3241.7151550100002</v>
      </c>
      <c r="I30" s="10" t="s">
        <v>152</v>
      </c>
      <c r="J30" s="9">
        <v>917.53</v>
      </c>
      <c r="K30" s="10" t="s">
        <v>152</v>
      </c>
      <c r="L30" s="9">
        <v>114.489587</v>
      </c>
      <c r="M30" s="10" t="s">
        <v>152</v>
      </c>
      <c r="N30" s="9">
        <v>3021.66486932</v>
      </c>
      <c r="O30" s="10" t="s">
        <v>152</v>
      </c>
      <c r="P30" s="9">
        <v>0</v>
      </c>
      <c r="Q30" s="10" t="s">
        <v>246</v>
      </c>
      <c r="R30" s="9">
        <v>15764.700611329999</v>
      </c>
      <c r="S30" s="10" t="s">
        <v>152</v>
      </c>
    </row>
    <row r="31" spans="1:19" x14ac:dyDescent="0.2">
      <c r="A31" s="12" t="s">
        <v>193</v>
      </c>
      <c r="B31" s="9">
        <v>186.69900000000001</v>
      </c>
      <c r="C31" s="10" t="s">
        <v>152</v>
      </c>
      <c r="D31" s="9">
        <v>8425.2440000000006</v>
      </c>
      <c r="E31" s="10" t="s">
        <v>152</v>
      </c>
      <c r="F31" s="9">
        <v>152.26803200000001</v>
      </c>
      <c r="G31" s="10" t="s">
        <v>152</v>
      </c>
      <c r="H31" s="9">
        <v>3430.4009837399999</v>
      </c>
      <c r="I31" s="10" t="s">
        <v>152</v>
      </c>
      <c r="J31" s="9">
        <v>955.78800000000001</v>
      </c>
      <c r="K31" s="10" t="s">
        <v>152</v>
      </c>
      <c r="L31" s="9">
        <v>112.64190499999999</v>
      </c>
      <c r="M31" s="10" t="s">
        <v>152</v>
      </c>
      <c r="N31" s="9">
        <v>3030.0262240400002</v>
      </c>
      <c r="O31" s="10" t="s">
        <v>152</v>
      </c>
      <c r="P31" s="9">
        <v>0</v>
      </c>
      <c r="Q31" s="10" t="s">
        <v>246</v>
      </c>
      <c r="R31" s="9">
        <v>16293.06814478</v>
      </c>
      <c r="S31" s="10" t="s">
        <v>152</v>
      </c>
    </row>
    <row r="32" spans="1:19" x14ac:dyDescent="0.2">
      <c r="A32" s="15" t="s">
        <v>195</v>
      </c>
      <c r="B32" s="13">
        <v>190.624</v>
      </c>
      <c r="C32" s="14" t="s">
        <v>152</v>
      </c>
      <c r="D32" s="13">
        <v>9059.0759999999991</v>
      </c>
      <c r="E32" s="14" t="s">
        <v>152</v>
      </c>
      <c r="F32" s="13">
        <v>159.11738199999999</v>
      </c>
      <c r="G32" s="14" t="s">
        <v>152</v>
      </c>
      <c r="H32" s="13">
        <v>3769.21917596</v>
      </c>
      <c r="I32" s="14" t="s">
        <v>152</v>
      </c>
      <c r="J32" s="13">
        <v>1008.463</v>
      </c>
      <c r="K32" s="14" t="s">
        <v>152</v>
      </c>
      <c r="L32" s="13">
        <v>112.415379</v>
      </c>
      <c r="M32" s="14" t="s">
        <v>152</v>
      </c>
      <c r="N32" s="13">
        <v>3145.0783167999998</v>
      </c>
      <c r="O32" s="14" t="s">
        <v>152</v>
      </c>
      <c r="P32" s="13">
        <v>0</v>
      </c>
      <c r="Q32" s="14" t="s">
        <v>246</v>
      </c>
      <c r="R32" s="13">
        <v>17443.99325376</v>
      </c>
      <c r="S32" s="14" t="s">
        <v>152</v>
      </c>
    </row>
    <row r="34" spans="1:2" x14ac:dyDescent="0.2">
      <c r="A34" s="16" t="s">
        <v>196</v>
      </c>
      <c r="B34" s="16" t="s">
        <v>211</v>
      </c>
    </row>
    <row r="36" spans="1:2" x14ac:dyDescent="0.2">
      <c r="B36" s="16" t="s">
        <v>247</v>
      </c>
    </row>
    <row r="37" spans="1:2" x14ac:dyDescent="0.2">
      <c r="B37" s="16" t="s">
        <v>248</v>
      </c>
    </row>
    <row r="39" spans="1:2" x14ac:dyDescent="0.2">
      <c r="B39" s="16" t="s">
        <v>250</v>
      </c>
    </row>
    <row r="42" spans="1:2" x14ac:dyDescent="0.2">
      <c r="A42" s="17" t="str">
        <f>HYPERLINK("#'GAMING_MACHINES 4'!A2", "&lt;&lt;&lt; Previous table")</f>
        <v>&lt;&lt;&lt; Previous table</v>
      </c>
    </row>
    <row r="43" spans="1:2" x14ac:dyDescent="0.2">
      <c r="A43" s="17" t="str">
        <f>HYPERLINK("#'GAMING_MACHINES 6'!A2",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HYPERLINK("#'INDEX'!B26", "Link to index")</f>
        <v>Link to index</v>
      </c>
    </row>
    <row r="2" spans="1:19" ht="15.75" customHeight="1" x14ac:dyDescent="0.2">
      <c r="A2" s="27" t="s">
        <v>255</v>
      </c>
      <c r="B2" s="28"/>
      <c r="C2" s="28"/>
      <c r="D2" s="28"/>
      <c r="E2" s="28"/>
      <c r="F2" s="28"/>
      <c r="G2" s="28"/>
      <c r="H2" s="28"/>
      <c r="I2" s="28"/>
      <c r="J2" s="28"/>
      <c r="K2" s="28"/>
      <c r="L2" s="28"/>
      <c r="M2" s="28"/>
      <c r="N2" s="28"/>
      <c r="O2" s="28"/>
      <c r="P2" s="28"/>
      <c r="Q2" s="28"/>
      <c r="R2" s="28"/>
      <c r="S2" s="28"/>
    </row>
    <row r="3" spans="1:19" ht="15.75" customHeight="1" x14ac:dyDescent="0.2">
      <c r="A3" s="27" t="s">
        <v>37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316.92383817427401</v>
      </c>
      <c r="C7" s="10" t="s">
        <v>152</v>
      </c>
      <c r="D7" s="9">
        <v>7844.94154771784</v>
      </c>
      <c r="E7" s="10" t="s">
        <v>152</v>
      </c>
      <c r="F7" s="9">
        <v>53.497253112033199</v>
      </c>
      <c r="G7" s="10" t="s">
        <v>152</v>
      </c>
      <c r="H7" s="9">
        <v>1760.68282572614</v>
      </c>
      <c r="I7" s="10" t="s">
        <v>152</v>
      </c>
      <c r="J7" s="9">
        <v>982.05671784232402</v>
      </c>
      <c r="K7" s="10" t="s">
        <v>152</v>
      </c>
      <c r="L7" s="9">
        <v>122.806850622407</v>
      </c>
      <c r="M7" s="10" t="s">
        <v>152</v>
      </c>
      <c r="N7" s="9">
        <v>4386.1523651452299</v>
      </c>
      <c r="O7" s="10" t="s">
        <v>152</v>
      </c>
      <c r="P7" s="9">
        <v>0</v>
      </c>
      <c r="Q7" s="10" t="s">
        <v>246</v>
      </c>
      <c r="R7" s="9">
        <v>15467.0613983402</v>
      </c>
      <c r="S7" s="10" t="s">
        <v>152</v>
      </c>
    </row>
    <row r="8" spans="1:19" x14ac:dyDescent="0.2">
      <c r="A8" s="12" t="s">
        <v>164</v>
      </c>
      <c r="B8" s="9">
        <v>319.475812133072</v>
      </c>
      <c r="C8" s="10" t="s">
        <v>152</v>
      </c>
      <c r="D8" s="9">
        <v>7852.01822309198</v>
      </c>
      <c r="E8" s="10" t="s">
        <v>152</v>
      </c>
      <c r="F8" s="9">
        <v>53.354614481409001</v>
      </c>
      <c r="G8" s="10" t="s">
        <v>152</v>
      </c>
      <c r="H8" s="9">
        <v>1932.75146771037</v>
      </c>
      <c r="I8" s="10" t="s">
        <v>152</v>
      </c>
      <c r="J8" s="9">
        <v>1035.88807436399</v>
      </c>
      <c r="K8" s="10" t="s">
        <v>152</v>
      </c>
      <c r="L8" s="9">
        <v>154.36851663405099</v>
      </c>
      <c r="M8" s="10" t="s">
        <v>152</v>
      </c>
      <c r="N8" s="9">
        <v>4509.8334794520497</v>
      </c>
      <c r="O8" s="10" t="s">
        <v>152</v>
      </c>
      <c r="P8" s="9">
        <v>0</v>
      </c>
      <c r="Q8" s="10" t="s">
        <v>246</v>
      </c>
      <c r="R8" s="9">
        <v>15857.6901878669</v>
      </c>
      <c r="S8" s="10" t="s">
        <v>152</v>
      </c>
    </row>
    <row r="9" spans="1:19" x14ac:dyDescent="0.2">
      <c r="A9" s="12" t="s">
        <v>165</v>
      </c>
      <c r="B9" s="9">
        <v>322.94210646387802</v>
      </c>
      <c r="C9" s="10" t="s">
        <v>152</v>
      </c>
      <c r="D9" s="9">
        <v>7975.3138365019004</v>
      </c>
      <c r="E9" s="10" t="s">
        <v>152</v>
      </c>
      <c r="F9" s="9">
        <v>68.272585551330806</v>
      </c>
      <c r="G9" s="10" t="s">
        <v>152</v>
      </c>
      <c r="H9" s="9">
        <v>2091.32613688213</v>
      </c>
      <c r="I9" s="10" t="s">
        <v>152</v>
      </c>
      <c r="J9" s="9">
        <v>1123.64417490494</v>
      </c>
      <c r="K9" s="10" t="s">
        <v>152</v>
      </c>
      <c r="L9" s="9">
        <v>182.98793536121701</v>
      </c>
      <c r="M9" s="10" t="s">
        <v>152</v>
      </c>
      <c r="N9" s="9">
        <v>4745.7057490494299</v>
      </c>
      <c r="O9" s="10" t="s">
        <v>152</v>
      </c>
      <c r="P9" s="9">
        <v>0</v>
      </c>
      <c r="Q9" s="10" t="s">
        <v>246</v>
      </c>
      <c r="R9" s="9">
        <v>16510.192524714799</v>
      </c>
      <c r="S9" s="10" t="s">
        <v>152</v>
      </c>
    </row>
    <row r="10" spans="1:19" x14ac:dyDescent="0.2">
      <c r="A10" s="12" t="s">
        <v>166</v>
      </c>
      <c r="B10" s="9">
        <v>328.05649815498202</v>
      </c>
      <c r="C10" s="10" t="s">
        <v>152</v>
      </c>
      <c r="D10" s="9">
        <v>8013.7467343173403</v>
      </c>
      <c r="E10" s="10" t="s">
        <v>152</v>
      </c>
      <c r="F10" s="9">
        <v>75.549693726937306</v>
      </c>
      <c r="G10" s="10" t="s">
        <v>152</v>
      </c>
      <c r="H10" s="9">
        <v>2295.9156752767499</v>
      </c>
      <c r="I10" s="10" t="s">
        <v>152</v>
      </c>
      <c r="J10" s="9">
        <v>1202.35987084871</v>
      </c>
      <c r="K10" s="10" t="s">
        <v>152</v>
      </c>
      <c r="L10" s="9">
        <v>200.85245756457601</v>
      </c>
      <c r="M10" s="10" t="s">
        <v>152</v>
      </c>
      <c r="N10" s="9">
        <v>4194.8886125461304</v>
      </c>
      <c r="O10" s="10" t="s">
        <v>152</v>
      </c>
      <c r="P10" s="9">
        <v>0</v>
      </c>
      <c r="Q10" s="10" t="s">
        <v>246</v>
      </c>
      <c r="R10" s="9">
        <v>16311.369542435399</v>
      </c>
      <c r="S10" s="10" t="s">
        <v>152</v>
      </c>
    </row>
    <row r="11" spans="1:19" x14ac:dyDescent="0.2">
      <c r="A11" s="12" t="s">
        <v>170</v>
      </c>
      <c r="B11" s="9">
        <v>336.44592432432398</v>
      </c>
      <c r="C11" s="10" t="s">
        <v>152</v>
      </c>
      <c r="D11" s="9">
        <v>8201.6714198198206</v>
      </c>
      <c r="E11" s="10" t="s">
        <v>152</v>
      </c>
      <c r="F11" s="9">
        <v>78.972972972972997</v>
      </c>
      <c r="G11" s="10" t="s">
        <v>152</v>
      </c>
      <c r="H11" s="9">
        <v>2630.64062342342</v>
      </c>
      <c r="I11" s="10" t="s">
        <v>152</v>
      </c>
      <c r="J11" s="9">
        <v>1269.89242522523</v>
      </c>
      <c r="K11" s="10" t="s">
        <v>152</v>
      </c>
      <c r="L11" s="9">
        <v>217.02474954954999</v>
      </c>
      <c r="M11" s="10" t="s">
        <v>152</v>
      </c>
      <c r="N11" s="9">
        <v>4020.4859747747801</v>
      </c>
      <c r="O11" s="10" t="s">
        <v>152</v>
      </c>
      <c r="P11" s="9">
        <v>0</v>
      </c>
      <c r="Q11" s="10" t="s">
        <v>246</v>
      </c>
      <c r="R11" s="9">
        <v>16755.134090090101</v>
      </c>
      <c r="S11" s="10" t="s">
        <v>152</v>
      </c>
    </row>
    <row r="12" spans="1:19" x14ac:dyDescent="0.2">
      <c r="A12" s="12" t="s">
        <v>171</v>
      </c>
      <c r="B12" s="9">
        <v>317.54800704225403</v>
      </c>
      <c r="C12" s="10" t="s">
        <v>152</v>
      </c>
      <c r="D12" s="9">
        <v>8428.1814753521103</v>
      </c>
      <c r="E12" s="10" t="s">
        <v>152</v>
      </c>
      <c r="F12" s="9">
        <v>85.567957746478896</v>
      </c>
      <c r="G12" s="10" t="s">
        <v>152</v>
      </c>
      <c r="H12" s="9">
        <v>2876.5032253521099</v>
      </c>
      <c r="I12" s="10" t="s">
        <v>152</v>
      </c>
      <c r="J12" s="9">
        <v>1284.8071725352099</v>
      </c>
      <c r="K12" s="10" t="s">
        <v>152</v>
      </c>
      <c r="L12" s="9">
        <v>215.57295070422501</v>
      </c>
      <c r="M12" s="10" t="s">
        <v>152</v>
      </c>
      <c r="N12" s="9">
        <v>4103.5305915493</v>
      </c>
      <c r="O12" s="10" t="s">
        <v>152</v>
      </c>
      <c r="P12" s="9">
        <v>0</v>
      </c>
      <c r="Q12" s="10" t="s">
        <v>246</v>
      </c>
      <c r="R12" s="9">
        <v>17311.7113802817</v>
      </c>
      <c r="S12" s="10" t="s">
        <v>152</v>
      </c>
    </row>
    <row r="13" spans="1:19" x14ac:dyDescent="0.2">
      <c r="A13" s="12" t="s">
        <v>172</v>
      </c>
      <c r="B13" s="9">
        <v>319.06478156996599</v>
      </c>
      <c r="C13" s="10" t="s">
        <v>152</v>
      </c>
      <c r="D13" s="9">
        <v>8349.7263617747394</v>
      </c>
      <c r="E13" s="10" t="s">
        <v>152</v>
      </c>
      <c r="F13" s="9">
        <v>94.464088088737199</v>
      </c>
      <c r="G13" s="10" t="s">
        <v>152</v>
      </c>
      <c r="H13" s="9">
        <v>2951.1884197952199</v>
      </c>
      <c r="I13" s="10" t="s">
        <v>152</v>
      </c>
      <c r="J13" s="9">
        <v>1248.30233447099</v>
      </c>
      <c r="K13" s="10" t="s">
        <v>152</v>
      </c>
      <c r="L13" s="9">
        <v>181.78064505119499</v>
      </c>
      <c r="M13" s="10" t="s">
        <v>152</v>
      </c>
      <c r="N13" s="9">
        <v>4109.5054539249104</v>
      </c>
      <c r="O13" s="10" t="s">
        <v>152</v>
      </c>
      <c r="P13" s="9">
        <v>0</v>
      </c>
      <c r="Q13" s="10" t="s">
        <v>246</v>
      </c>
      <c r="R13" s="9">
        <v>17254.0320846758</v>
      </c>
      <c r="S13" s="10" t="s">
        <v>152</v>
      </c>
    </row>
    <row r="14" spans="1:19" x14ac:dyDescent="0.2">
      <c r="A14" s="12" t="s">
        <v>173</v>
      </c>
      <c r="B14" s="9">
        <v>298.36866666666702</v>
      </c>
      <c r="C14" s="10" t="s">
        <v>152</v>
      </c>
      <c r="D14" s="9">
        <v>8409.1897180762899</v>
      </c>
      <c r="E14" s="10" t="s">
        <v>152</v>
      </c>
      <c r="F14" s="9">
        <v>102.906411276949</v>
      </c>
      <c r="G14" s="10" t="s">
        <v>152</v>
      </c>
      <c r="H14" s="9">
        <v>2708.2320364842499</v>
      </c>
      <c r="I14" s="10" t="s">
        <v>152</v>
      </c>
      <c r="J14" s="9">
        <v>1280.2850414593699</v>
      </c>
      <c r="K14" s="10" t="s">
        <v>152</v>
      </c>
      <c r="L14" s="9">
        <v>181.15753897180801</v>
      </c>
      <c r="M14" s="10" t="s">
        <v>152</v>
      </c>
      <c r="N14" s="9">
        <v>4107.8668059701504</v>
      </c>
      <c r="O14" s="10" t="s">
        <v>152</v>
      </c>
      <c r="P14" s="9">
        <v>0</v>
      </c>
      <c r="Q14" s="10" t="s">
        <v>246</v>
      </c>
      <c r="R14" s="9">
        <v>17088.006218905499</v>
      </c>
      <c r="S14" s="10" t="s">
        <v>152</v>
      </c>
    </row>
    <row r="15" spans="1:19" x14ac:dyDescent="0.2">
      <c r="A15" s="12" t="s">
        <v>174</v>
      </c>
      <c r="B15" s="9">
        <v>277.73360256410302</v>
      </c>
      <c r="C15" s="10" t="s">
        <v>152</v>
      </c>
      <c r="D15" s="9">
        <v>7249.87222435897</v>
      </c>
      <c r="E15" s="10" t="s">
        <v>152</v>
      </c>
      <c r="F15" s="9">
        <v>112.48388494951899</v>
      </c>
      <c r="G15" s="10" t="s">
        <v>152</v>
      </c>
      <c r="H15" s="9">
        <v>2813.0765013886498</v>
      </c>
      <c r="I15" s="10" t="s">
        <v>152</v>
      </c>
      <c r="J15" s="9">
        <v>1183.87670833333</v>
      </c>
      <c r="K15" s="10" t="s">
        <v>152</v>
      </c>
      <c r="L15" s="9">
        <v>183.09014743589699</v>
      </c>
      <c r="M15" s="10" t="s">
        <v>152</v>
      </c>
      <c r="N15" s="9">
        <v>4076.2961410256398</v>
      </c>
      <c r="O15" s="10" t="s">
        <v>152</v>
      </c>
      <c r="P15" s="9">
        <v>0</v>
      </c>
      <c r="Q15" s="10" t="s">
        <v>246</v>
      </c>
      <c r="R15" s="9">
        <v>15896.4292100561</v>
      </c>
      <c r="S15" s="10" t="s">
        <v>152</v>
      </c>
    </row>
    <row r="16" spans="1:19" x14ac:dyDescent="0.2">
      <c r="A16" s="12" t="s">
        <v>176</v>
      </c>
      <c r="B16" s="9">
        <v>265.25822083981302</v>
      </c>
      <c r="C16" s="10" t="s">
        <v>152</v>
      </c>
      <c r="D16" s="9">
        <v>7228.5932597200599</v>
      </c>
      <c r="E16" s="10" t="s">
        <v>152</v>
      </c>
      <c r="F16" s="9">
        <v>119.16002670852301</v>
      </c>
      <c r="G16" s="10" t="s">
        <v>152</v>
      </c>
      <c r="H16" s="9">
        <v>2818.3985132192802</v>
      </c>
      <c r="I16" s="10" t="s">
        <v>152</v>
      </c>
      <c r="J16" s="9">
        <v>1137.0700186625199</v>
      </c>
      <c r="K16" s="10" t="s">
        <v>152</v>
      </c>
      <c r="L16" s="9">
        <v>187.797197511664</v>
      </c>
      <c r="M16" s="10" t="s">
        <v>152</v>
      </c>
      <c r="N16" s="9">
        <v>4100.9156640746496</v>
      </c>
      <c r="O16" s="10" t="s">
        <v>152</v>
      </c>
      <c r="P16" s="9">
        <v>0</v>
      </c>
      <c r="Q16" s="10" t="s">
        <v>246</v>
      </c>
      <c r="R16" s="9">
        <v>15857.1929007365</v>
      </c>
      <c r="S16" s="10" t="s">
        <v>152</v>
      </c>
    </row>
    <row r="17" spans="1:19" x14ac:dyDescent="0.2">
      <c r="A17" s="12" t="s">
        <v>177</v>
      </c>
      <c r="B17" s="9">
        <v>256.72301215805498</v>
      </c>
      <c r="C17" s="10" t="s">
        <v>152</v>
      </c>
      <c r="D17" s="9">
        <v>7043.8614224924004</v>
      </c>
      <c r="E17" s="10" t="s">
        <v>152</v>
      </c>
      <c r="F17" s="9">
        <v>102.99803243465</v>
      </c>
      <c r="G17" s="10" t="s">
        <v>152</v>
      </c>
      <c r="H17" s="9">
        <v>2628.1880151975702</v>
      </c>
      <c r="I17" s="10" t="s">
        <v>152</v>
      </c>
      <c r="J17" s="9">
        <v>1079.64939513678</v>
      </c>
      <c r="K17" s="10" t="s">
        <v>152</v>
      </c>
      <c r="L17" s="9">
        <v>177.10221276595701</v>
      </c>
      <c r="M17" s="10" t="s">
        <v>152</v>
      </c>
      <c r="N17" s="9">
        <v>3844.4625574103302</v>
      </c>
      <c r="O17" s="10" t="s">
        <v>152</v>
      </c>
      <c r="P17" s="9">
        <v>0</v>
      </c>
      <c r="Q17" s="10" t="s">
        <v>246</v>
      </c>
      <c r="R17" s="9">
        <v>15132.9846475957</v>
      </c>
      <c r="S17" s="10" t="s">
        <v>152</v>
      </c>
    </row>
    <row r="18" spans="1:19" x14ac:dyDescent="0.2">
      <c r="A18" s="12" t="s">
        <v>178</v>
      </c>
      <c r="B18" s="9">
        <v>258.65222680412398</v>
      </c>
      <c r="C18" s="10" t="s">
        <v>152</v>
      </c>
      <c r="D18" s="9">
        <v>7167.76354344624</v>
      </c>
      <c r="E18" s="10" t="s">
        <v>152</v>
      </c>
      <c r="F18" s="9">
        <v>89.725075086892502</v>
      </c>
      <c r="G18" s="10" t="s">
        <v>152</v>
      </c>
      <c r="H18" s="9">
        <v>2680.0879499263601</v>
      </c>
      <c r="I18" s="10" t="s">
        <v>152</v>
      </c>
      <c r="J18" s="9">
        <v>1069.3444153166399</v>
      </c>
      <c r="K18" s="10" t="s">
        <v>152</v>
      </c>
      <c r="L18" s="9">
        <v>170.16167304860099</v>
      </c>
      <c r="M18" s="10" t="s">
        <v>152</v>
      </c>
      <c r="N18" s="9">
        <v>3803.2878232695102</v>
      </c>
      <c r="O18" s="10" t="s">
        <v>152</v>
      </c>
      <c r="P18" s="9">
        <v>0</v>
      </c>
      <c r="Q18" s="10" t="s">
        <v>246</v>
      </c>
      <c r="R18" s="9">
        <v>15239.0227068984</v>
      </c>
      <c r="S18" s="10" t="s">
        <v>152</v>
      </c>
    </row>
    <row r="19" spans="1:19" x14ac:dyDescent="0.2">
      <c r="A19" s="12" t="s">
        <v>179</v>
      </c>
      <c r="B19" s="9">
        <v>254.49008345323699</v>
      </c>
      <c r="C19" s="10" t="s">
        <v>152</v>
      </c>
      <c r="D19" s="9">
        <v>7258.7357007194296</v>
      </c>
      <c r="E19" s="10" t="s">
        <v>152</v>
      </c>
      <c r="F19" s="9">
        <v>87.833206630215798</v>
      </c>
      <c r="G19" s="10" t="s">
        <v>152</v>
      </c>
      <c r="H19" s="9">
        <v>2730.1822618705</v>
      </c>
      <c r="I19" s="10" t="s">
        <v>152</v>
      </c>
      <c r="J19" s="9">
        <v>1040.97195971223</v>
      </c>
      <c r="K19" s="10" t="s">
        <v>152</v>
      </c>
      <c r="L19" s="9">
        <v>161.25515971223001</v>
      </c>
      <c r="M19" s="10" t="s">
        <v>152</v>
      </c>
      <c r="N19" s="9">
        <v>3757.8910043165502</v>
      </c>
      <c r="O19" s="10" t="s">
        <v>152</v>
      </c>
      <c r="P19" s="9">
        <v>0</v>
      </c>
      <c r="Q19" s="10" t="s">
        <v>246</v>
      </c>
      <c r="R19" s="9">
        <v>15291.359376414401</v>
      </c>
      <c r="S19" s="10" t="s">
        <v>152</v>
      </c>
    </row>
    <row r="20" spans="1:19" x14ac:dyDescent="0.2">
      <c r="A20" s="12" t="s">
        <v>180</v>
      </c>
      <c r="B20" s="9">
        <v>243.02671830985901</v>
      </c>
      <c r="C20" s="10" t="s">
        <v>152</v>
      </c>
      <c r="D20" s="9">
        <v>7202.76155211268</v>
      </c>
      <c r="E20" s="10" t="s">
        <v>152</v>
      </c>
      <c r="F20" s="9">
        <v>83.867470352112704</v>
      </c>
      <c r="G20" s="10" t="s">
        <v>152</v>
      </c>
      <c r="H20" s="9">
        <v>2750.1795408450698</v>
      </c>
      <c r="I20" s="10" t="s">
        <v>152</v>
      </c>
      <c r="J20" s="9">
        <v>1002.2432563380301</v>
      </c>
      <c r="K20" s="10" t="s">
        <v>152</v>
      </c>
      <c r="L20" s="9">
        <v>155.47920845070399</v>
      </c>
      <c r="M20" s="10" t="s">
        <v>152</v>
      </c>
      <c r="N20" s="9">
        <v>3416.53135211268</v>
      </c>
      <c r="O20" s="10" t="s">
        <v>152</v>
      </c>
      <c r="P20" s="9">
        <v>0</v>
      </c>
      <c r="Q20" s="10" t="s">
        <v>246</v>
      </c>
      <c r="R20" s="9">
        <v>14854.089098521101</v>
      </c>
      <c r="S20" s="10" t="s">
        <v>152</v>
      </c>
    </row>
    <row r="21" spans="1:19" x14ac:dyDescent="0.2">
      <c r="A21" s="12" t="s">
        <v>181</v>
      </c>
      <c r="B21" s="9">
        <v>227.95875445816199</v>
      </c>
      <c r="C21" s="10" t="s">
        <v>152</v>
      </c>
      <c r="D21" s="9">
        <v>7218.6012565157798</v>
      </c>
      <c r="E21" s="10" t="s">
        <v>152</v>
      </c>
      <c r="F21" s="9">
        <v>91.973135207133097</v>
      </c>
      <c r="G21" s="10" t="s">
        <v>152</v>
      </c>
      <c r="H21" s="9">
        <v>2757.2684087791499</v>
      </c>
      <c r="I21" s="10" t="s">
        <v>152</v>
      </c>
      <c r="J21" s="9">
        <v>976.68150617283902</v>
      </c>
      <c r="K21" s="10" t="s">
        <v>152</v>
      </c>
      <c r="L21" s="9">
        <v>148.369994513032</v>
      </c>
      <c r="M21" s="10" t="s">
        <v>152</v>
      </c>
      <c r="N21" s="9">
        <v>3345.9950292100102</v>
      </c>
      <c r="O21" s="10" t="s">
        <v>152</v>
      </c>
      <c r="P21" s="9">
        <v>0</v>
      </c>
      <c r="Q21" s="10" t="s">
        <v>246</v>
      </c>
      <c r="R21" s="9">
        <v>14766.848084856099</v>
      </c>
      <c r="S21" s="10" t="s">
        <v>152</v>
      </c>
    </row>
    <row r="22" spans="1:19" x14ac:dyDescent="0.2">
      <c r="A22" s="12" t="s">
        <v>182</v>
      </c>
      <c r="B22" s="9">
        <v>219.81158490566</v>
      </c>
      <c r="C22" s="10" t="s">
        <v>152</v>
      </c>
      <c r="D22" s="9">
        <v>7540.3496415094296</v>
      </c>
      <c r="E22" s="10" t="s">
        <v>152</v>
      </c>
      <c r="F22" s="9">
        <v>108.465086307278</v>
      </c>
      <c r="G22" s="10" t="s">
        <v>152</v>
      </c>
      <c r="H22" s="9">
        <v>2865.3439164420502</v>
      </c>
      <c r="I22" s="10" t="s">
        <v>152</v>
      </c>
      <c r="J22" s="9">
        <v>952.87653908355799</v>
      </c>
      <c r="K22" s="10" t="s">
        <v>152</v>
      </c>
      <c r="L22" s="9">
        <v>149.46016873315401</v>
      </c>
      <c r="M22" s="10" t="s">
        <v>152</v>
      </c>
      <c r="N22" s="9">
        <v>3376.0861509433998</v>
      </c>
      <c r="O22" s="10" t="s">
        <v>152</v>
      </c>
      <c r="P22" s="9">
        <v>0</v>
      </c>
      <c r="Q22" s="10" t="s">
        <v>246</v>
      </c>
      <c r="R22" s="9">
        <v>15212.3930879245</v>
      </c>
      <c r="S22" s="10" t="s">
        <v>152</v>
      </c>
    </row>
    <row r="23" spans="1:19" x14ac:dyDescent="0.2">
      <c r="A23" s="12" t="s">
        <v>184</v>
      </c>
      <c r="B23" s="9">
        <v>218.23428457446801</v>
      </c>
      <c r="C23" s="10" t="s">
        <v>152</v>
      </c>
      <c r="D23" s="9">
        <v>7904.2029867021301</v>
      </c>
      <c r="E23" s="10" t="s">
        <v>152</v>
      </c>
      <c r="F23" s="9">
        <v>112.780651595745</v>
      </c>
      <c r="G23" s="10" t="s">
        <v>152</v>
      </c>
      <c r="H23" s="9">
        <v>2935.61398138298</v>
      </c>
      <c r="I23" s="10" t="s">
        <v>152</v>
      </c>
      <c r="J23" s="9">
        <v>930.74377925531905</v>
      </c>
      <c r="K23" s="10" t="s">
        <v>152</v>
      </c>
      <c r="L23" s="9">
        <v>147.97028723404301</v>
      </c>
      <c r="M23" s="10" t="s">
        <v>152</v>
      </c>
      <c r="N23" s="9">
        <v>3389.1871303191501</v>
      </c>
      <c r="O23" s="10" t="s">
        <v>152</v>
      </c>
      <c r="P23" s="9">
        <v>0</v>
      </c>
      <c r="Q23" s="10" t="s">
        <v>246</v>
      </c>
      <c r="R23" s="9">
        <v>15638.733101063801</v>
      </c>
      <c r="S23" s="10" t="s">
        <v>152</v>
      </c>
    </row>
    <row r="24" spans="1:19" x14ac:dyDescent="0.2">
      <c r="A24" s="12" t="s">
        <v>185</v>
      </c>
      <c r="B24" s="9">
        <v>214.85803398692801</v>
      </c>
      <c r="C24" s="10" t="s">
        <v>152</v>
      </c>
      <c r="D24" s="9">
        <v>7879.1125228758201</v>
      </c>
      <c r="E24" s="10" t="s">
        <v>152</v>
      </c>
      <c r="F24" s="9">
        <v>117.960239845752</v>
      </c>
      <c r="G24" s="10" t="s">
        <v>152</v>
      </c>
      <c r="H24" s="9">
        <v>2910.8939749946398</v>
      </c>
      <c r="I24" s="10" t="s">
        <v>152</v>
      </c>
      <c r="J24" s="9">
        <v>866.12790849673195</v>
      </c>
      <c r="K24" s="10" t="s">
        <v>152</v>
      </c>
      <c r="L24" s="9">
        <v>140.46977071895401</v>
      </c>
      <c r="M24" s="10" t="s">
        <v>152</v>
      </c>
      <c r="N24" s="9">
        <v>3322.46049511297</v>
      </c>
      <c r="O24" s="10" t="s">
        <v>152</v>
      </c>
      <c r="P24" s="9">
        <v>0</v>
      </c>
      <c r="Q24" s="10" t="s">
        <v>246</v>
      </c>
      <c r="R24" s="9">
        <v>15451.882946031799</v>
      </c>
      <c r="S24" s="10" t="s">
        <v>152</v>
      </c>
    </row>
    <row r="25" spans="1:19" x14ac:dyDescent="0.2">
      <c r="A25" s="12" t="s">
        <v>187</v>
      </c>
      <c r="B25" s="9">
        <v>209.89699999999999</v>
      </c>
      <c r="C25" s="10" t="s">
        <v>152</v>
      </c>
      <c r="D25" s="9">
        <v>7975.2780794871796</v>
      </c>
      <c r="E25" s="10" t="s">
        <v>168</v>
      </c>
      <c r="F25" s="9">
        <v>129.11368974358999</v>
      </c>
      <c r="G25" s="10" t="s">
        <v>152</v>
      </c>
      <c r="H25" s="9">
        <v>2970.1255897435899</v>
      </c>
      <c r="I25" s="10" t="s">
        <v>152</v>
      </c>
      <c r="J25" s="9">
        <v>851.94031794871796</v>
      </c>
      <c r="K25" s="10" t="s">
        <v>152</v>
      </c>
      <c r="L25" s="9">
        <v>132.471570976923</v>
      </c>
      <c r="M25" s="10" t="s">
        <v>152</v>
      </c>
      <c r="N25" s="9">
        <v>3365.6495386605102</v>
      </c>
      <c r="O25" s="10" t="s">
        <v>152</v>
      </c>
      <c r="P25" s="9">
        <v>0</v>
      </c>
      <c r="Q25" s="10" t="s">
        <v>246</v>
      </c>
      <c r="R25" s="9">
        <v>15634.475786560501</v>
      </c>
      <c r="S25" s="10" t="s">
        <v>152</v>
      </c>
    </row>
    <row r="26" spans="1:19" x14ac:dyDescent="0.2">
      <c r="A26" s="12" t="s">
        <v>188</v>
      </c>
      <c r="B26" s="9">
        <v>205.08534174022699</v>
      </c>
      <c r="C26" s="10" t="s">
        <v>152</v>
      </c>
      <c r="D26" s="9">
        <v>8022.1776943253499</v>
      </c>
      <c r="E26" s="10" t="s">
        <v>152</v>
      </c>
      <c r="F26" s="9">
        <v>131.22101387137499</v>
      </c>
      <c r="G26" s="10" t="s">
        <v>152</v>
      </c>
      <c r="H26" s="9">
        <v>2981.1789517897901</v>
      </c>
      <c r="I26" s="10" t="s">
        <v>152</v>
      </c>
      <c r="J26" s="9">
        <v>837.23345018915495</v>
      </c>
      <c r="K26" s="10" t="s">
        <v>152</v>
      </c>
      <c r="L26" s="9">
        <v>128.34809708448901</v>
      </c>
      <c r="M26" s="10" t="s">
        <v>152</v>
      </c>
      <c r="N26" s="9">
        <v>3314.6794359229498</v>
      </c>
      <c r="O26" s="10" t="s">
        <v>152</v>
      </c>
      <c r="P26" s="9">
        <v>0</v>
      </c>
      <c r="Q26" s="10" t="s">
        <v>246</v>
      </c>
      <c r="R26" s="9">
        <v>15619.9239849233</v>
      </c>
      <c r="S26" s="10" t="s">
        <v>152</v>
      </c>
    </row>
    <row r="27" spans="1:19" x14ac:dyDescent="0.2">
      <c r="A27" s="12" t="s">
        <v>189</v>
      </c>
      <c r="B27" s="9">
        <v>152.98349937733499</v>
      </c>
      <c r="C27" s="10" t="s">
        <v>152</v>
      </c>
      <c r="D27" s="9">
        <v>6744.7571407222904</v>
      </c>
      <c r="E27" s="10" t="s">
        <v>152</v>
      </c>
      <c r="F27" s="9">
        <v>110.089897882939</v>
      </c>
      <c r="G27" s="10" t="s">
        <v>152</v>
      </c>
      <c r="H27" s="9">
        <v>2233.6676785787499</v>
      </c>
      <c r="I27" s="10" t="s">
        <v>152</v>
      </c>
      <c r="J27" s="9">
        <v>620.41252801992505</v>
      </c>
      <c r="K27" s="10" t="s">
        <v>152</v>
      </c>
      <c r="L27" s="9">
        <v>96.411967364881704</v>
      </c>
      <c r="M27" s="10" t="s">
        <v>152</v>
      </c>
      <c r="N27" s="9">
        <v>2411.6035388678501</v>
      </c>
      <c r="O27" s="10" t="s">
        <v>152</v>
      </c>
      <c r="P27" s="9">
        <v>0</v>
      </c>
      <c r="Q27" s="10" t="s">
        <v>246</v>
      </c>
      <c r="R27" s="9">
        <v>12369.926250814</v>
      </c>
      <c r="S27" s="10" t="s">
        <v>152</v>
      </c>
    </row>
    <row r="28" spans="1:19" x14ac:dyDescent="0.2">
      <c r="A28" s="12" t="s">
        <v>190</v>
      </c>
      <c r="B28" s="9">
        <v>186.40044362745101</v>
      </c>
      <c r="C28" s="10" t="s">
        <v>152</v>
      </c>
      <c r="D28" s="9">
        <v>7809.2049460784301</v>
      </c>
      <c r="E28" s="10" t="s">
        <v>152</v>
      </c>
      <c r="F28" s="9">
        <v>176.075566176471</v>
      </c>
      <c r="G28" s="10" t="s">
        <v>152</v>
      </c>
      <c r="H28" s="9">
        <v>3441.9804094361298</v>
      </c>
      <c r="I28" s="10" t="s">
        <v>152</v>
      </c>
      <c r="J28" s="9">
        <v>918.94632107843097</v>
      </c>
      <c r="K28" s="10" t="s">
        <v>152</v>
      </c>
      <c r="L28" s="9">
        <v>139.99579757107799</v>
      </c>
      <c r="M28" s="10" t="s">
        <v>152</v>
      </c>
      <c r="N28" s="9">
        <v>1868.30878758882</v>
      </c>
      <c r="O28" s="10" t="s">
        <v>152</v>
      </c>
      <c r="P28" s="9">
        <v>0</v>
      </c>
      <c r="Q28" s="10" t="s">
        <v>246</v>
      </c>
      <c r="R28" s="9">
        <v>14540.912271556799</v>
      </c>
      <c r="S28" s="10" t="s">
        <v>152</v>
      </c>
    </row>
    <row r="29" spans="1:19" x14ac:dyDescent="0.2">
      <c r="A29" s="12" t="s">
        <v>191</v>
      </c>
      <c r="B29" s="9">
        <v>163.89690973036301</v>
      </c>
      <c r="C29" s="10" t="s">
        <v>152</v>
      </c>
      <c r="D29" s="9">
        <v>7485.9938640093796</v>
      </c>
      <c r="E29" s="10" t="s">
        <v>152</v>
      </c>
      <c r="F29" s="9">
        <v>152.79582180539299</v>
      </c>
      <c r="G29" s="10" t="s">
        <v>152</v>
      </c>
      <c r="H29" s="9">
        <v>3223.2458608244801</v>
      </c>
      <c r="I29" s="10" t="s">
        <v>152</v>
      </c>
      <c r="J29" s="9">
        <v>949.18526611957805</v>
      </c>
      <c r="K29" s="10" t="s">
        <v>152</v>
      </c>
      <c r="L29" s="9">
        <v>124.04178774443101</v>
      </c>
      <c r="M29" s="10" t="s">
        <v>152</v>
      </c>
      <c r="N29" s="9">
        <v>2554.5563932825298</v>
      </c>
      <c r="O29" s="10" t="s">
        <v>152</v>
      </c>
      <c r="P29" s="9">
        <v>0</v>
      </c>
      <c r="Q29" s="10" t="s">
        <v>246</v>
      </c>
      <c r="R29" s="9">
        <v>14653.7159035162</v>
      </c>
      <c r="S29" s="10" t="s">
        <v>152</v>
      </c>
    </row>
    <row r="30" spans="1:19" x14ac:dyDescent="0.2">
      <c r="A30" s="12" t="s">
        <v>192</v>
      </c>
      <c r="B30" s="9">
        <v>201.09419496166501</v>
      </c>
      <c r="C30" s="10" t="s">
        <v>152</v>
      </c>
      <c r="D30" s="9">
        <v>8674.7384403066808</v>
      </c>
      <c r="E30" s="10" t="s">
        <v>152</v>
      </c>
      <c r="F30" s="9">
        <v>159.32527710843399</v>
      </c>
      <c r="G30" s="10" t="s">
        <v>152</v>
      </c>
      <c r="H30" s="9">
        <v>3458.3029145451701</v>
      </c>
      <c r="I30" s="10" t="s">
        <v>152</v>
      </c>
      <c r="J30" s="9">
        <v>978.83266155531203</v>
      </c>
      <c r="K30" s="10" t="s">
        <v>152</v>
      </c>
      <c r="L30" s="9">
        <v>122.138946043812</v>
      </c>
      <c r="M30" s="10" t="s">
        <v>152</v>
      </c>
      <c r="N30" s="9">
        <v>3223.5504739514599</v>
      </c>
      <c r="O30" s="10" t="s">
        <v>152</v>
      </c>
      <c r="P30" s="9">
        <v>0</v>
      </c>
      <c r="Q30" s="10" t="s">
        <v>246</v>
      </c>
      <c r="R30" s="9">
        <v>16817.982908472499</v>
      </c>
      <c r="S30" s="10" t="s">
        <v>152</v>
      </c>
    </row>
    <row r="31" spans="1:19" x14ac:dyDescent="0.2">
      <c r="A31" s="12" t="s">
        <v>193</v>
      </c>
      <c r="B31" s="9">
        <v>191.21432807571</v>
      </c>
      <c r="C31" s="10" t="s">
        <v>152</v>
      </c>
      <c r="D31" s="9">
        <v>8629.0091019979009</v>
      </c>
      <c r="E31" s="10" t="s">
        <v>152</v>
      </c>
      <c r="F31" s="9">
        <v>155.95064476130401</v>
      </c>
      <c r="G31" s="10" t="s">
        <v>152</v>
      </c>
      <c r="H31" s="9">
        <v>3513.36546599659</v>
      </c>
      <c r="I31" s="10" t="s">
        <v>152</v>
      </c>
      <c r="J31" s="9">
        <v>978.90379810725597</v>
      </c>
      <c r="K31" s="10" t="s">
        <v>152</v>
      </c>
      <c r="L31" s="9">
        <v>115.366157171399</v>
      </c>
      <c r="M31" s="10" t="s">
        <v>152</v>
      </c>
      <c r="N31" s="9">
        <v>3103.3076153679899</v>
      </c>
      <c r="O31" s="10" t="s">
        <v>152</v>
      </c>
      <c r="P31" s="9">
        <v>0</v>
      </c>
      <c r="Q31" s="10" t="s">
        <v>246</v>
      </c>
      <c r="R31" s="9">
        <v>16687.117111478201</v>
      </c>
      <c r="S31" s="10" t="s">
        <v>152</v>
      </c>
    </row>
    <row r="32" spans="1:19" x14ac:dyDescent="0.2">
      <c r="A32" s="15" t="s">
        <v>195</v>
      </c>
      <c r="B32" s="13">
        <v>190.624</v>
      </c>
      <c r="C32" s="14" t="s">
        <v>152</v>
      </c>
      <c r="D32" s="13">
        <v>9059.0759999999991</v>
      </c>
      <c r="E32" s="14" t="s">
        <v>152</v>
      </c>
      <c r="F32" s="13">
        <v>159.11738199999999</v>
      </c>
      <c r="G32" s="14" t="s">
        <v>152</v>
      </c>
      <c r="H32" s="13">
        <v>3769.21917596</v>
      </c>
      <c r="I32" s="14" t="s">
        <v>152</v>
      </c>
      <c r="J32" s="13">
        <v>1008.463</v>
      </c>
      <c r="K32" s="14" t="s">
        <v>152</v>
      </c>
      <c r="L32" s="13">
        <v>112.415379</v>
      </c>
      <c r="M32" s="14" t="s">
        <v>152</v>
      </c>
      <c r="N32" s="13">
        <v>3145.0783167999998</v>
      </c>
      <c r="O32" s="14" t="s">
        <v>152</v>
      </c>
      <c r="P32" s="13">
        <v>0</v>
      </c>
      <c r="Q32" s="14" t="s">
        <v>246</v>
      </c>
      <c r="R32" s="13">
        <v>17443.99325376</v>
      </c>
      <c r="S32" s="14" t="s">
        <v>152</v>
      </c>
    </row>
    <row r="34" spans="1:2" x14ac:dyDescent="0.2">
      <c r="A34" s="16" t="s">
        <v>196</v>
      </c>
      <c r="B34" s="16" t="s">
        <v>211</v>
      </c>
    </row>
    <row r="36" spans="1:2" x14ac:dyDescent="0.2">
      <c r="B36" s="16" t="s">
        <v>247</v>
      </c>
    </row>
    <row r="37" spans="1:2" x14ac:dyDescent="0.2">
      <c r="B37" s="16" t="s">
        <v>248</v>
      </c>
    </row>
    <row r="39" spans="1:2" x14ac:dyDescent="0.2">
      <c r="B39" s="16" t="s">
        <v>250</v>
      </c>
    </row>
    <row r="42" spans="1:2" x14ac:dyDescent="0.2">
      <c r="A42" s="17" t="str">
        <f>HYPERLINK("#'GAMING_MACHINES 5'!A2", "&lt;&lt;&lt; Previous table")</f>
        <v>&lt;&lt;&lt; Previous table</v>
      </c>
    </row>
    <row r="43" spans="1:2" x14ac:dyDescent="0.2">
      <c r="A43" s="17" t="str">
        <f>HYPERLINK("#'GAMING_MACHINES 7'!A2",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HYPERLINK("#'INDEX'!B27", "Link to index")</f>
        <v>Link to index</v>
      </c>
    </row>
    <row r="2" spans="1:19" ht="15.75" customHeight="1" x14ac:dyDescent="0.2">
      <c r="A2" s="27" t="s">
        <v>256</v>
      </c>
      <c r="B2" s="28"/>
      <c r="C2" s="28"/>
      <c r="D2" s="28"/>
      <c r="E2" s="28"/>
      <c r="F2" s="28"/>
      <c r="G2" s="28"/>
      <c r="H2" s="28"/>
      <c r="I2" s="28"/>
      <c r="J2" s="28"/>
      <c r="K2" s="28"/>
      <c r="L2" s="28"/>
      <c r="M2" s="28"/>
      <c r="N2" s="28"/>
      <c r="O2" s="28"/>
      <c r="P2" s="28"/>
      <c r="Q2" s="28"/>
      <c r="R2" s="28"/>
      <c r="S2" s="28"/>
    </row>
    <row r="3" spans="1:19" ht="15.75" customHeight="1" x14ac:dyDescent="0.2">
      <c r="A3" s="27" t="s">
        <v>38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666.04946267154503</v>
      </c>
      <c r="C7" s="10" t="s">
        <v>152</v>
      </c>
      <c r="D7" s="18">
        <v>804.83268755144002</v>
      </c>
      <c r="E7" s="10" t="s">
        <v>152</v>
      </c>
      <c r="F7" s="18">
        <v>193.137258478116</v>
      </c>
      <c r="G7" s="10" t="s">
        <v>152</v>
      </c>
      <c r="H7" s="18">
        <v>337.56047631002298</v>
      </c>
      <c r="I7" s="10" t="s">
        <v>152</v>
      </c>
      <c r="J7" s="18">
        <v>426.47609870991897</v>
      </c>
      <c r="K7" s="10" t="s">
        <v>152</v>
      </c>
      <c r="L7" s="18">
        <v>173.01823192465801</v>
      </c>
      <c r="M7" s="10" t="s">
        <v>152</v>
      </c>
      <c r="N7" s="18">
        <v>612.85451157014995</v>
      </c>
      <c r="O7" s="10" t="s">
        <v>152</v>
      </c>
      <c r="P7" s="18">
        <v>0</v>
      </c>
      <c r="Q7" s="10" t="s">
        <v>246</v>
      </c>
      <c r="R7" s="18">
        <v>539.22320217860999</v>
      </c>
      <c r="S7" s="10" t="s">
        <v>152</v>
      </c>
    </row>
    <row r="8" spans="1:19" x14ac:dyDescent="0.2">
      <c r="A8" s="12" t="s">
        <v>164</v>
      </c>
      <c r="B8" s="18">
        <v>700.18234567978595</v>
      </c>
      <c r="C8" s="10" t="s">
        <v>152</v>
      </c>
      <c r="D8" s="18">
        <v>842.12067024373903</v>
      </c>
      <c r="E8" s="10" t="s">
        <v>152</v>
      </c>
      <c r="F8" s="18">
        <v>200.73720293160099</v>
      </c>
      <c r="G8" s="10" t="s">
        <v>152</v>
      </c>
      <c r="H8" s="18">
        <v>385.45152376893998</v>
      </c>
      <c r="I8" s="10" t="s">
        <v>152</v>
      </c>
      <c r="J8" s="18">
        <v>473.62267941061799</v>
      </c>
      <c r="K8" s="10" t="s">
        <v>152</v>
      </c>
      <c r="L8" s="18">
        <v>229.653512092624</v>
      </c>
      <c r="M8" s="10" t="s">
        <v>152</v>
      </c>
      <c r="N8" s="18">
        <v>658.80119523238</v>
      </c>
      <c r="O8" s="10" t="s">
        <v>152</v>
      </c>
      <c r="P8" s="18">
        <v>0</v>
      </c>
      <c r="Q8" s="10" t="s">
        <v>246</v>
      </c>
      <c r="R8" s="18">
        <v>577.69860724705904</v>
      </c>
      <c r="S8" s="10" t="s">
        <v>152</v>
      </c>
    </row>
    <row r="9" spans="1:19" x14ac:dyDescent="0.2">
      <c r="A9" s="12" t="s">
        <v>165</v>
      </c>
      <c r="B9" s="18">
        <v>716.55515131096399</v>
      </c>
      <c r="C9" s="10" t="s">
        <v>152</v>
      </c>
      <c r="D9" s="18">
        <v>869.28731307887801</v>
      </c>
      <c r="E9" s="10" t="s">
        <v>152</v>
      </c>
      <c r="F9" s="18">
        <v>261.545009576506</v>
      </c>
      <c r="G9" s="10" t="s">
        <v>152</v>
      </c>
      <c r="H9" s="18">
        <v>419.64050835340998</v>
      </c>
      <c r="I9" s="10" t="s">
        <v>152</v>
      </c>
      <c r="J9" s="18">
        <v>524.82164000384</v>
      </c>
      <c r="K9" s="10" t="s">
        <v>152</v>
      </c>
      <c r="L9" s="18">
        <v>278.91348463338301</v>
      </c>
      <c r="M9" s="10" t="s">
        <v>152</v>
      </c>
      <c r="N9" s="18">
        <v>703.48682010082302</v>
      </c>
      <c r="O9" s="10" t="s">
        <v>152</v>
      </c>
      <c r="P9" s="18">
        <v>0</v>
      </c>
      <c r="Q9" s="10" t="s">
        <v>246</v>
      </c>
      <c r="R9" s="18">
        <v>610.02755775396395</v>
      </c>
      <c r="S9" s="10" t="s">
        <v>152</v>
      </c>
    </row>
    <row r="10" spans="1:19" x14ac:dyDescent="0.2">
      <c r="A10" s="12" t="s">
        <v>166</v>
      </c>
      <c r="B10" s="18">
        <v>739.229116766316</v>
      </c>
      <c r="C10" s="10" t="s">
        <v>152</v>
      </c>
      <c r="D10" s="18">
        <v>891.29956615204503</v>
      </c>
      <c r="E10" s="10" t="s">
        <v>152</v>
      </c>
      <c r="F10" s="18">
        <v>297.25869517567099</v>
      </c>
      <c r="G10" s="10" t="s">
        <v>152</v>
      </c>
      <c r="H10" s="18">
        <v>462.13571794038398</v>
      </c>
      <c r="I10" s="10" t="s">
        <v>152</v>
      </c>
      <c r="J10" s="18">
        <v>573.657906717733</v>
      </c>
      <c r="K10" s="10" t="s">
        <v>152</v>
      </c>
      <c r="L10" s="18">
        <v>312.28747614563798</v>
      </c>
      <c r="M10" s="10" t="s">
        <v>152</v>
      </c>
      <c r="N10" s="18">
        <v>631.82764906734405</v>
      </c>
      <c r="O10" s="10" t="s">
        <v>152</v>
      </c>
      <c r="P10" s="18">
        <v>0</v>
      </c>
      <c r="Q10" s="10" t="s">
        <v>246</v>
      </c>
      <c r="R10" s="18">
        <v>612.03189555384097</v>
      </c>
      <c r="S10" s="10" t="s">
        <v>152</v>
      </c>
    </row>
    <row r="11" spans="1:19" x14ac:dyDescent="0.2">
      <c r="A11" s="12" t="s">
        <v>170</v>
      </c>
      <c r="B11" s="18">
        <v>766.99679737869099</v>
      </c>
      <c r="C11" s="10" t="s">
        <v>152</v>
      </c>
      <c r="D11" s="18">
        <v>926.60821035311005</v>
      </c>
      <c r="E11" s="10" t="s">
        <v>152</v>
      </c>
      <c r="F11" s="18">
        <v>316.95721077654503</v>
      </c>
      <c r="G11" s="10" t="s">
        <v>152</v>
      </c>
      <c r="H11" s="18">
        <v>527.74214558881101</v>
      </c>
      <c r="I11" s="10" t="s">
        <v>152</v>
      </c>
      <c r="J11" s="18">
        <v>615.05142187355898</v>
      </c>
      <c r="K11" s="10" t="s">
        <v>152</v>
      </c>
      <c r="L11" s="18">
        <v>340.68766211136301</v>
      </c>
      <c r="M11" s="10" t="s">
        <v>152</v>
      </c>
      <c r="N11" s="18">
        <v>611.48359776779398</v>
      </c>
      <c r="O11" s="10" t="s">
        <v>152</v>
      </c>
      <c r="P11" s="18">
        <v>0</v>
      </c>
      <c r="Q11" s="10" t="s">
        <v>246</v>
      </c>
      <c r="R11" s="18">
        <v>634.67210815869498</v>
      </c>
      <c r="S11" s="10" t="s">
        <v>152</v>
      </c>
    </row>
    <row r="12" spans="1:19" x14ac:dyDescent="0.2">
      <c r="A12" s="12" t="s">
        <v>171</v>
      </c>
      <c r="B12" s="18">
        <v>732.61936882583598</v>
      </c>
      <c r="C12" s="10" t="s">
        <v>152</v>
      </c>
      <c r="D12" s="18">
        <v>966.95624220311095</v>
      </c>
      <c r="E12" s="10" t="s">
        <v>152</v>
      </c>
      <c r="F12" s="18">
        <v>346.527777777778</v>
      </c>
      <c r="G12" s="10" t="s">
        <v>152</v>
      </c>
      <c r="H12" s="18">
        <v>575.75719092403995</v>
      </c>
      <c r="I12" s="10" t="s">
        <v>152</v>
      </c>
      <c r="J12" s="18">
        <v>631.121735786724</v>
      </c>
      <c r="K12" s="10" t="s">
        <v>152</v>
      </c>
      <c r="L12" s="18">
        <v>342.30059194798298</v>
      </c>
      <c r="M12" s="10" t="s">
        <v>152</v>
      </c>
      <c r="N12" s="18">
        <v>629.63413177402401</v>
      </c>
      <c r="O12" s="10" t="s">
        <v>152</v>
      </c>
      <c r="P12" s="18">
        <v>0</v>
      </c>
      <c r="Q12" s="10" t="s">
        <v>246</v>
      </c>
      <c r="R12" s="18">
        <v>661.68863346463797</v>
      </c>
      <c r="S12" s="10" t="s">
        <v>152</v>
      </c>
    </row>
    <row r="13" spans="1:19" x14ac:dyDescent="0.2">
      <c r="A13" s="12" t="s">
        <v>172</v>
      </c>
      <c r="B13" s="18">
        <v>748.67688755591803</v>
      </c>
      <c r="C13" s="10" t="s">
        <v>152</v>
      </c>
      <c r="D13" s="18">
        <v>979.68894832206502</v>
      </c>
      <c r="E13" s="10" t="s">
        <v>152</v>
      </c>
      <c r="F13" s="18">
        <v>386.85755321248899</v>
      </c>
      <c r="G13" s="10" t="s">
        <v>152</v>
      </c>
      <c r="H13" s="18">
        <v>594.68565888857097</v>
      </c>
      <c r="I13" s="10" t="s">
        <v>152</v>
      </c>
      <c r="J13" s="18">
        <v>626.07051621107598</v>
      </c>
      <c r="K13" s="10" t="s">
        <v>152</v>
      </c>
      <c r="L13" s="18">
        <v>295.09837781831101</v>
      </c>
      <c r="M13" s="10" t="s">
        <v>152</v>
      </c>
      <c r="N13" s="18">
        <v>640.12201509240299</v>
      </c>
      <c r="O13" s="10" t="s">
        <v>152</v>
      </c>
      <c r="P13" s="18">
        <v>0</v>
      </c>
      <c r="Q13" s="10" t="s">
        <v>246</v>
      </c>
      <c r="R13" s="18">
        <v>670.178667610959</v>
      </c>
      <c r="S13" s="10" t="s">
        <v>152</v>
      </c>
    </row>
    <row r="14" spans="1:19" x14ac:dyDescent="0.2">
      <c r="A14" s="12" t="s">
        <v>173</v>
      </c>
      <c r="B14" s="18">
        <v>706.35944911924503</v>
      </c>
      <c r="C14" s="10" t="s">
        <v>152</v>
      </c>
      <c r="D14" s="18">
        <v>1002.8349866341</v>
      </c>
      <c r="E14" s="10" t="s">
        <v>152</v>
      </c>
      <c r="F14" s="18">
        <v>423.54356829921801</v>
      </c>
      <c r="G14" s="10" t="s">
        <v>152</v>
      </c>
      <c r="H14" s="18">
        <v>547.47197101494703</v>
      </c>
      <c r="I14" s="10" t="s">
        <v>152</v>
      </c>
      <c r="J14" s="18">
        <v>652.74599754341102</v>
      </c>
      <c r="K14" s="10" t="s">
        <v>152</v>
      </c>
      <c r="L14" s="18">
        <v>299.74396390906702</v>
      </c>
      <c r="M14" s="10" t="s">
        <v>152</v>
      </c>
      <c r="N14" s="18">
        <v>646.20681918405103</v>
      </c>
      <c r="O14" s="10" t="s">
        <v>152</v>
      </c>
      <c r="P14" s="18">
        <v>0</v>
      </c>
      <c r="Q14" s="10" t="s">
        <v>246</v>
      </c>
      <c r="R14" s="18">
        <v>670.85601649402304</v>
      </c>
      <c r="S14" s="10" t="s">
        <v>152</v>
      </c>
    </row>
    <row r="15" spans="1:19" x14ac:dyDescent="0.2">
      <c r="A15" s="12" t="s">
        <v>174</v>
      </c>
      <c r="B15" s="18">
        <v>665.92189643202698</v>
      </c>
      <c r="C15" s="10" t="s">
        <v>152</v>
      </c>
      <c r="D15" s="18">
        <v>879.41346206278104</v>
      </c>
      <c r="E15" s="10" t="s">
        <v>152</v>
      </c>
      <c r="F15" s="18">
        <v>464.21513970529003</v>
      </c>
      <c r="G15" s="10" t="s">
        <v>152</v>
      </c>
      <c r="H15" s="18">
        <v>572.80058995158197</v>
      </c>
      <c r="I15" s="10" t="s">
        <v>152</v>
      </c>
      <c r="J15" s="18">
        <v>616.35772621998296</v>
      </c>
      <c r="K15" s="10" t="s">
        <v>152</v>
      </c>
      <c r="L15" s="18">
        <v>309.770889754807</v>
      </c>
      <c r="M15" s="10" t="s">
        <v>152</v>
      </c>
      <c r="N15" s="18">
        <v>649.48457966924298</v>
      </c>
      <c r="O15" s="10" t="s">
        <v>152</v>
      </c>
      <c r="P15" s="18">
        <v>0</v>
      </c>
      <c r="Q15" s="10" t="s">
        <v>246</v>
      </c>
      <c r="R15" s="18">
        <v>632.13477708210996</v>
      </c>
      <c r="S15" s="10" t="s">
        <v>152</v>
      </c>
    </row>
    <row r="16" spans="1:19" x14ac:dyDescent="0.2">
      <c r="A16" s="12" t="s">
        <v>176</v>
      </c>
      <c r="B16" s="18">
        <v>642.14652678207995</v>
      </c>
      <c r="C16" s="10" t="s">
        <v>152</v>
      </c>
      <c r="D16" s="18">
        <v>886.85656536146905</v>
      </c>
      <c r="E16" s="10" t="s">
        <v>152</v>
      </c>
      <c r="F16" s="18">
        <v>489.08668915264099</v>
      </c>
      <c r="G16" s="10" t="s">
        <v>152</v>
      </c>
      <c r="H16" s="18">
        <v>575.33471409921106</v>
      </c>
      <c r="I16" s="10" t="s">
        <v>152</v>
      </c>
      <c r="J16" s="18">
        <v>601.42983733857602</v>
      </c>
      <c r="K16" s="10" t="s">
        <v>152</v>
      </c>
      <c r="L16" s="18">
        <v>322.88115508723303</v>
      </c>
      <c r="M16" s="10" t="s">
        <v>152</v>
      </c>
      <c r="N16" s="18">
        <v>657.43422993750505</v>
      </c>
      <c r="O16" s="10" t="s">
        <v>152</v>
      </c>
      <c r="P16" s="18">
        <v>0</v>
      </c>
      <c r="Q16" s="10" t="s">
        <v>246</v>
      </c>
      <c r="R16" s="18">
        <v>635.024787740188</v>
      </c>
      <c r="S16" s="10" t="s">
        <v>152</v>
      </c>
    </row>
    <row r="17" spans="1:19" x14ac:dyDescent="0.2">
      <c r="A17" s="12" t="s">
        <v>177</v>
      </c>
      <c r="B17" s="18">
        <v>622.23808814797405</v>
      </c>
      <c r="C17" s="10" t="s">
        <v>152</v>
      </c>
      <c r="D17" s="18">
        <v>869.97610693067202</v>
      </c>
      <c r="E17" s="10" t="s">
        <v>152</v>
      </c>
      <c r="F17" s="18">
        <v>420.69204376097701</v>
      </c>
      <c r="G17" s="10" t="s">
        <v>152</v>
      </c>
      <c r="H17" s="18">
        <v>536.32503482088703</v>
      </c>
      <c r="I17" s="10" t="s">
        <v>152</v>
      </c>
      <c r="J17" s="18">
        <v>576.14653969487802</v>
      </c>
      <c r="K17" s="10" t="s">
        <v>152</v>
      </c>
      <c r="L17" s="18">
        <v>307.464976402518</v>
      </c>
      <c r="M17" s="10" t="s">
        <v>152</v>
      </c>
      <c r="N17" s="18">
        <v>617.11500756132398</v>
      </c>
      <c r="O17" s="10" t="s">
        <v>152</v>
      </c>
      <c r="P17" s="18">
        <v>0</v>
      </c>
      <c r="Q17" s="10" t="s">
        <v>246</v>
      </c>
      <c r="R17" s="18">
        <v>607.63279414170097</v>
      </c>
      <c r="S17" s="10" t="s">
        <v>152</v>
      </c>
    </row>
    <row r="18" spans="1:19" x14ac:dyDescent="0.2">
      <c r="A18" s="12" t="s">
        <v>178</v>
      </c>
      <c r="B18" s="18">
        <v>633.316064450981</v>
      </c>
      <c r="C18" s="10" t="s">
        <v>152</v>
      </c>
      <c r="D18" s="18">
        <v>901.45539424598496</v>
      </c>
      <c r="E18" s="10" t="s">
        <v>152</v>
      </c>
      <c r="F18" s="18">
        <v>372.223871271044</v>
      </c>
      <c r="G18" s="10" t="s">
        <v>152</v>
      </c>
      <c r="H18" s="18">
        <v>553.84555641653299</v>
      </c>
      <c r="I18" s="10" t="s">
        <v>152</v>
      </c>
      <c r="J18" s="18">
        <v>582.14890786607396</v>
      </c>
      <c r="K18" s="10" t="s">
        <v>152</v>
      </c>
      <c r="L18" s="18">
        <v>301.679884743961</v>
      </c>
      <c r="M18" s="10" t="s">
        <v>152</v>
      </c>
      <c r="N18" s="18">
        <v>619.29575454719804</v>
      </c>
      <c r="O18" s="10" t="s">
        <v>152</v>
      </c>
      <c r="P18" s="18">
        <v>0</v>
      </c>
      <c r="Q18" s="10" t="s">
        <v>246</v>
      </c>
      <c r="R18" s="18">
        <v>620.93381669130395</v>
      </c>
      <c r="S18" s="10" t="s">
        <v>152</v>
      </c>
    </row>
    <row r="19" spans="1:19" x14ac:dyDescent="0.2">
      <c r="A19" s="12" t="s">
        <v>179</v>
      </c>
      <c r="B19" s="18">
        <v>624.54150409013596</v>
      </c>
      <c r="C19" s="10" t="s">
        <v>152</v>
      </c>
      <c r="D19" s="18">
        <v>922.78830052449098</v>
      </c>
      <c r="E19" s="10" t="s">
        <v>152</v>
      </c>
      <c r="F19" s="18">
        <v>366.099034423136</v>
      </c>
      <c r="G19" s="10" t="s">
        <v>152</v>
      </c>
      <c r="H19" s="18">
        <v>566.15005478042804</v>
      </c>
      <c r="I19" s="10" t="s">
        <v>152</v>
      </c>
      <c r="J19" s="18">
        <v>574.20555545892501</v>
      </c>
      <c r="K19" s="10" t="s">
        <v>152</v>
      </c>
      <c r="L19" s="18">
        <v>290.81828659239301</v>
      </c>
      <c r="M19" s="10" t="s">
        <v>152</v>
      </c>
      <c r="N19" s="18">
        <v>614.95120722598404</v>
      </c>
      <c r="O19" s="10" t="s">
        <v>152</v>
      </c>
      <c r="P19" s="18">
        <v>0</v>
      </c>
      <c r="Q19" s="10" t="s">
        <v>246</v>
      </c>
      <c r="R19" s="18">
        <v>626.86972043528101</v>
      </c>
      <c r="S19" s="10" t="s">
        <v>152</v>
      </c>
    </row>
    <row r="20" spans="1:19" x14ac:dyDescent="0.2">
      <c r="A20" s="12" t="s">
        <v>180</v>
      </c>
      <c r="B20" s="18">
        <v>597.51355034116204</v>
      </c>
      <c r="C20" s="10" t="s">
        <v>152</v>
      </c>
      <c r="D20" s="18">
        <v>922.58155830721705</v>
      </c>
      <c r="E20" s="10" t="s">
        <v>152</v>
      </c>
      <c r="F20" s="18">
        <v>346.98873649528798</v>
      </c>
      <c r="G20" s="10" t="s">
        <v>152</v>
      </c>
      <c r="H20" s="18">
        <v>570.75078423922901</v>
      </c>
      <c r="I20" s="10" t="s">
        <v>152</v>
      </c>
      <c r="J20" s="18">
        <v>558.99156449052202</v>
      </c>
      <c r="K20" s="10" t="s">
        <v>152</v>
      </c>
      <c r="L20" s="18">
        <v>285.35676204407901</v>
      </c>
      <c r="M20" s="10" t="s">
        <v>152</v>
      </c>
      <c r="N20" s="18">
        <v>559.07810221124601</v>
      </c>
      <c r="O20" s="10" t="s">
        <v>152</v>
      </c>
      <c r="P20" s="18">
        <v>0</v>
      </c>
      <c r="Q20" s="10" t="s">
        <v>246</v>
      </c>
      <c r="R20" s="18">
        <v>610.74788619246999</v>
      </c>
      <c r="S20" s="10" t="s">
        <v>152</v>
      </c>
    </row>
    <row r="21" spans="1:19" x14ac:dyDescent="0.2">
      <c r="A21" s="12" t="s">
        <v>181</v>
      </c>
      <c r="B21" s="18">
        <v>566.93515158765001</v>
      </c>
      <c r="C21" s="10" t="s">
        <v>152</v>
      </c>
      <c r="D21" s="18">
        <v>935.13967552789097</v>
      </c>
      <c r="E21" s="10" t="s">
        <v>152</v>
      </c>
      <c r="F21" s="18">
        <v>383.056962007707</v>
      </c>
      <c r="G21" s="10" t="s">
        <v>152</v>
      </c>
      <c r="H21" s="18">
        <v>577.22865466079497</v>
      </c>
      <c r="I21" s="10" t="s">
        <v>152</v>
      </c>
      <c r="J21" s="18">
        <v>553.87647309084002</v>
      </c>
      <c r="K21" s="10" t="s">
        <v>152</v>
      </c>
      <c r="L21" s="18">
        <v>278.277844323382</v>
      </c>
      <c r="M21" s="10" t="s">
        <v>152</v>
      </c>
      <c r="N21" s="18">
        <v>550.13658215407395</v>
      </c>
      <c r="O21" s="10" t="s">
        <v>152</v>
      </c>
      <c r="P21" s="18">
        <v>0</v>
      </c>
      <c r="Q21" s="10" t="s">
        <v>246</v>
      </c>
      <c r="R21" s="18">
        <v>612.84386115057396</v>
      </c>
      <c r="S21" s="10" t="s">
        <v>152</v>
      </c>
    </row>
    <row r="22" spans="1:19" x14ac:dyDescent="0.2">
      <c r="A22" s="12" t="s">
        <v>182</v>
      </c>
      <c r="B22" s="18">
        <v>548.08428742562</v>
      </c>
      <c r="C22" s="10" t="s">
        <v>152</v>
      </c>
      <c r="D22" s="18">
        <v>979.22099108884197</v>
      </c>
      <c r="E22" s="10" t="s">
        <v>152</v>
      </c>
      <c r="F22" s="18">
        <v>455.52100245044699</v>
      </c>
      <c r="G22" s="10" t="s">
        <v>152</v>
      </c>
      <c r="H22" s="18">
        <v>601.70792354520597</v>
      </c>
      <c r="I22" s="10" t="s">
        <v>152</v>
      </c>
      <c r="J22" s="18">
        <v>544.99622921422394</v>
      </c>
      <c r="K22" s="10" t="s">
        <v>152</v>
      </c>
      <c r="L22" s="18">
        <v>283.71890200143503</v>
      </c>
      <c r="M22" s="10" t="s">
        <v>152</v>
      </c>
      <c r="N22" s="18">
        <v>552.88133195782598</v>
      </c>
      <c r="O22" s="10" t="s">
        <v>152</v>
      </c>
      <c r="P22" s="18">
        <v>0</v>
      </c>
      <c r="Q22" s="10" t="s">
        <v>246</v>
      </c>
      <c r="R22" s="18">
        <v>632.70971391071703</v>
      </c>
      <c r="S22" s="10" t="s">
        <v>152</v>
      </c>
    </row>
    <row r="23" spans="1:19" x14ac:dyDescent="0.2">
      <c r="A23" s="12" t="s">
        <v>184</v>
      </c>
      <c r="B23" s="18">
        <v>541.88529242921004</v>
      </c>
      <c r="C23" s="10" t="s">
        <v>152</v>
      </c>
      <c r="D23" s="18">
        <v>1024.24793845613</v>
      </c>
      <c r="E23" s="10" t="s">
        <v>152</v>
      </c>
      <c r="F23" s="18">
        <v>476.69100076369102</v>
      </c>
      <c r="G23" s="10" t="s">
        <v>152</v>
      </c>
      <c r="H23" s="18">
        <v>615.93855917003498</v>
      </c>
      <c r="I23" s="10" t="s">
        <v>152</v>
      </c>
      <c r="J23" s="18">
        <v>535.29278776802198</v>
      </c>
      <c r="K23" s="10" t="s">
        <v>152</v>
      </c>
      <c r="L23" s="18">
        <v>282.97164314225199</v>
      </c>
      <c r="M23" s="10" t="s">
        <v>152</v>
      </c>
      <c r="N23" s="18">
        <v>549.61090188846504</v>
      </c>
      <c r="O23" s="10" t="s">
        <v>152</v>
      </c>
      <c r="P23" s="18">
        <v>0</v>
      </c>
      <c r="Q23" s="10" t="s">
        <v>246</v>
      </c>
      <c r="R23" s="18">
        <v>649.02978195021899</v>
      </c>
      <c r="S23" s="10" t="s">
        <v>152</v>
      </c>
    </row>
    <row r="24" spans="1:19" x14ac:dyDescent="0.2">
      <c r="A24" s="12" t="s">
        <v>185</v>
      </c>
      <c r="B24" s="18">
        <v>530.19777872032898</v>
      </c>
      <c r="C24" s="10" t="s">
        <v>152</v>
      </c>
      <c r="D24" s="18">
        <v>1021.50309558147</v>
      </c>
      <c r="E24" s="10" t="s">
        <v>152</v>
      </c>
      <c r="F24" s="18">
        <v>504.41372420382697</v>
      </c>
      <c r="G24" s="10" t="s">
        <v>152</v>
      </c>
      <c r="H24" s="18">
        <v>611.07561808446997</v>
      </c>
      <c r="I24" s="10" t="s">
        <v>152</v>
      </c>
      <c r="J24" s="18">
        <v>502.19529345324599</v>
      </c>
      <c r="K24" s="10" t="s">
        <v>152</v>
      </c>
      <c r="L24" s="18">
        <v>269.38547786128299</v>
      </c>
      <c r="M24" s="10" t="s">
        <v>152</v>
      </c>
      <c r="N24" s="18">
        <v>535.51318796696501</v>
      </c>
      <c r="O24" s="10" t="s">
        <v>152</v>
      </c>
      <c r="P24" s="18">
        <v>0</v>
      </c>
      <c r="Q24" s="10" t="s">
        <v>246</v>
      </c>
      <c r="R24" s="18">
        <v>641.422646625835</v>
      </c>
      <c r="S24" s="10" t="s">
        <v>152</v>
      </c>
    </row>
    <row r="25" spans="1:19" x14ac:dyDescent="0.2">
      <c r="A25" s="12" t="s">
        <v>187</v>
      </c>
      <c r="B25" s="18">
        <v>513.54670772840598</v>
      </c>
      <c r="C25" s="10" t="s">
        <v>152</v>
      </c>
      <c r="D25" s="18">
        <v>1037.53451464093</v>
      </c>
      <c r="E25" s="10" t="s">
        <v>168</v>
      </c>
      <c r="F25" s="18">
        <v>561.01028186972701</v>
      </c>
      <c r="G25" s="10" t="s">
        <v>152</v>
      </c>
      <c r="H25" s="18">
        <v>624.28846812790005</v>
      </c>
      <c r="I25" s="10" t="s">
        <v>152</v>
      </c>
      <c r="J25" s="18">
        <v>497.84280910219599</v>
      </c>
      <c r="K25" s="10" t="s">
        <v>152</v>
      </c>
      <c r="L25" s="18">
        <v>253.054919654646</v>
      </c>
      <c r="M25" s="10" t="s">
        <v>152</v>
      </c>
      <c r="N25" s="18">
        <v>541.45751930911297</v>
      </c>
      <c r="O25" s="10" t="s">
        <v>152</v>
      </c>
      <c r="P25" s="18">
        <v>0</v>
      </c>
      <c r="Q25" s="10" t="s">
        <v>246</v>
      </c>
      <c r="R25" s="18">
        <v>650.37425453559104</v>
      </c>
      <c r="S25" s="10" t="s">
        <v>152</v>
      </c>
    </row>
    <row r="26" spans="1:19" x14ac:dyDescent="0.2">
      <c r="A26" s="12" t="s">
        <v>188</v>
      </c>
      <c r="B26" s="18">
        <v>497.128413079788</v>
      </c>
      <c r="C26" s="10" t="s">
        <v>152</v>
      </c>
      <c r="D26" s="18">
        <v>1046.41644529888</v>
      </c>
      <c r="E26" s="10" t="s">
        <v>152</v>
      </c>
      <c r="F26" s="18">
        <v>579.80484310384099</v>
      </c>
      <c r="G26" s="10" t="s">
        <v>152</v>
      </c>
      <c r="H26" s="18">
        <v>625.42743843498204</v>
      </c>
      <c r="I26" s="10" t="s">
        <v>152</v>
      </c>
      <c r="J26" s="18">
        <v>490.93216390021001</v>
      </c>
      <c r="K26" s="10" t="s">
        <v>152</v>
      </c>
      <c r="L26" s="18">
        <v>243.44221457317701</v>
      </c>
      <c r="M26" s="10" t="s">
        <v>152</v>
      </c>
      <c r="N26" s="18">
        <v>531.44264017803596</v>
      </c>
      <c r="O26" s="10" t="s">
        <v>152</v>
      </c>
      <c r="P26" s="18">
        <v>0</v>
      </c>
      <c r="Q26" s="10" t="s">
        <v>246</v>
      </c>
      <c r="R26" s="18">
        <v>649.681939336563</v>
      </c>
      <c r="S26" s="10" t="s">
        <v>152</v>
      </c>
    </row>
    <row r="27" spans="1:19" x14ac:dyDescent="0.2">
      <c r="A27" s="12" t="s">
        <v>189</v>
      </c>
      <c r="B27" s="18">
        <v>366.77838443027599</v>
      </c>
      <c r="C27" s="10" t="s">
        <v>152</v>
      </c>
      <c r="D27" s="18">
        <v>881.141338270559</v>
      </c>
      <c r="E27" s="10" t="s">
        <v>152</v>
      </c>
      <c r="F27" s="18">
        <v>491.32911991988198</v>
      </c>
      <c r="G27" s="10" t="s">
        <v>152</v>
      </c>
      <c r="H27" s="18">
        <v>466.03165308335798</v>
      </c>
      <c r="I27" s="10" t="s">
        <v>152</v>
      </c>
      <c r="J27" s="18">
        <v>363.12469406235101</v>
      </c>
      <c r="K27" s="10" t="s">
        <v>152</v>
      </c>
      <c r="L27" s="18">
        <v>181.16482068802799</v>
      </c>
      <c r="M27" s="10" t="s">
        <v>152</v>
      </c>
      <c r="N27" s="18">
        <v>385.19014585977601</v>
      </c>
      <c r="O27" s="10" t="s">
        <v>152</v>
      </c>
      <c r="P27" s="18">
        <v>0</v>
      </c>
      <c r="Q27" s="10" t="s">
        <v>246</v>
      </c>
      <c r="R27" s="18">
        <v>513.11442427102395</v>
      </c>
      <c r="S27" s="10" t="s">
        <v>152</v>
      </c>
    </row>
    <row r="28" spans="1:19" x14ac:dyDescent="0.2">
      <c r="A28" s="12" t="s">
        <v>190</v>
      </c>
      <c r="B28" s="18">
        <v>444.77514593192097</v>
      </c>
      <c r="C28" s="10" t="s">
        <v>152</v>
      </c>
      <c r="D28" s="18">
        <v>1033.41402782617</v>
      </c>
      <c r="E28" s="10" t="s">
        <v>152</v>
      </c>
      <c r="F28" s="18">
        <v>794.40037481622699</v>
      </c>
      <c r="G28" s="10" t="s">
        <v>152</v>
      </c>
      <c r="H28" s="18">
        <v>719.29305797474296</v>
      </c>
      <c r="I28" s="10" t="s">
        <v>152</v>
      </c>
      <c r="J28" s="18">
        <v>540.35386198912204</v>
      </c>
      <c r="K28" s="10" t="s">
        <v>152</v>
      </c>
      <c r="L28" s="18">
        <v>261.86663525976002</v>
      </c>
      <c r="M28" s="10" t="s">
        <v>152</v>
      </c>
      <c r="N28" s="18">
        <v>303.02526724055298</v>
      </c>
      <c r="O28" s="10" t="s">
        <v>152</v>
      </c>
      <c r="P28" s="18">
        <v>0</v>
      </c>
      <c r="Q28" s="10" t="s">
        <v>246</v>
      </c>
      <c r="R28" s="18">
        <v>608.30480820934804</v>
      </c>
      <c r="S28" s="10" t="s">
        <v>152</v>
      </c>
    </row>
    <row r="29" spans="1:19" x14ac:dyDescent="0.2">
      <c r="A29" s="12" t="s">
        <v>191</v>
      </c>
      <c r="B29" s="18">
        <v>400.26212685266501</v>
      </c>
      <c r="C29" s="10" t="s">
        <v>152</v>
      </c>
      <c r="D29" s="18">
        <v>1031.1655032516401</v>
      </c>
      <c r="E29" s="10" t="s">
        <v>152</v>
      </c>
      <c r="F29" s="18">
        <v>710.44639823309501</v>
      </c>
      <c r="G29" s="10" t="s">
        <v>152</v>
      </c>
      <c r="H29" s="18">
        <v>693.15253109192497</v>
      </c>
      <c r="I29" s="10" t="s">
        <v>152</v>
      </c>
      <c r="J29" s="18">
        <v>577.047241183864</v>
      </c>
      <c r="K29" s="10" t="s">
        <v>152</v>
      </c>
      <c r="L29" s="18">
        <v>238.83659584665801</v>
      </c>
      <c r="M29" s="10" t="s">
        <v>152</v>
      </c>
      <c r="N29" s="18">
        <v>433.32915700464901</v>
      </c>
      <c r="O29" s="10" t="s">
        <v>152</v>
      </c>
      <c r="P29" s="18">
        <v>0</v>
      </c>
      <c r="Q29" s="10" t="s">
        <v>246</v>
      </c>
      <c r="R29" s="18">
        <v>635.92799261422203</v>
      </c>
      <c r="S29" s="10" t="s">
        <v>152</v>
      </c>
    </row>
    <row r="30" spans="1:19" x14ac:dyDescent="0.2">
      <c r="A30" s="12" t="s">
        <v>192</v>
      </c>
      <c r="B30" s="18">
        <v>512.88260430086802</v>
      </c>
      <c r="C30" s="10" t="s">
        <v>152</v>
      </c>
      <c r="D30" s="18">
        <v>1255.78170169846</v>
      </c>
      <c r="E30" s="10" t="s">
        <v>152</v>
      </c>
      <c r="F30" s="18">
        <v>775.178227097785</v>
      </c>
      <c r="G30" s="10" t="s">
        <v>152</v>
      </c>
      <c r="H30" s="18">
        <v>776.26702364278401</v>
      </c>
      <c r="I30" s="10" t="s">
        <v>152</v>
      </c>
      <c r="J30" s="18">
        <v>626.10609882463098</v>
      </c>
      <c r="K30" s="10" t="s">
        <v>152</v>
      </c>
      <c r="L30" s="18">
        <v>249.92405983442401</v>
      </c>
      <c r="M30" s="10" t="s">
        <v>152</v>
      </c>
      <c r="N30" s="18">
        <v>573.09396565265297</v>
      </c>
      <c r="O30" s="10" t="s">
        <v>152</v>
      </c>
      <c r="P30" s="18">
        <v>0</v>
      </c>
      <c r="Q30" s="10" t="s">
        <v>246</v>
      </c>
      <c r="R30" s="18">
        <v>764.71761247619804</v>
      </c>
      <c r="S30" s="10" t="s">
        <v>152</v>
      </c>
    </row>
    <row r="31" spans="1:19" x14ac:dyDescent="0.2">
      <c r="A31" s="12" t="s">
        <v>193</v>
      </c>
      <c r="B31" s="18">
        <v>496.89869147536098</v>
      </c>
      <c r="C31" s="10" t="s">
        <v>152</v>
      </c>
      <c r="D31" s="18">
        <v>1272.15720357595</v>
      </c>
      <c r="E31" s="10" t="s">
        <v>152</v>
      </c>
      <c r="F31" s="18">
        <v>775.38628250762599</v>
      </c>
      <c r="G31" s="10" t="s">
        <v>152</v>
      </c>
      <c r="H31" s="18">
        <v>798.71275214486298</v>
      </c>
      <c r="I31" s="10" t="s">
        <v>152</v>
      </c>
      <c r="J31" s="18">
        <v>640.68973884761499</v>
      </c>
      <c r="K31" s="10" t="s">
        <v>152</v>
      </c>
      <c r="L31" s="18">
        <v>244.89393689043899</v>
      </c>
      <c r="M31" s="10" t="s">
        <v>152</v>
      </c>
      <c r="N31" s="18">
        <v>558.81386127446103</v>
      </c>
      <c r="O31" s="10" t="s">
        <v>152</v>
      </c>
      <c r="P31" s="18">
        <v>0</v>
      </c>
      <c r="Q31" s="10" t="s">
        <v>246</v>
      </c>
      <c r="R31" s="18">
        <v>770.20592107707898</v>
      </c>
      <c r="S31" s="10" t="s">
        <v>152</v>
      </c>
    </row>
    <row r="32" spans="1:19" x14ac:dyDescent="0.2">
      <c r="A32" s="15" t="s">
        <v>195</v>
      </c>
      <c r="B32" s="19">
        <v>499.04444758598697</v>
      </c>
      <c r="C32" s="14" t="s">
        <v>152</v>
      </c>
      <c r="D32" s="19">
        <v>1344.3907144473701</v>
      </c>
      <c r="E32" s="14" t="s">
        <v>152</v>
      </c>
      <c r="F32" s="19">
        <v>797.64283440568101</v>
      </c>
      <c r="G32" s="14" t="s">
        <v>152</v>
      </c>
      <c r="H32" s="19">
        <v>857.096054087825</v>
      </c>
      <c r="I32" s="14" t="s">
        <v>152</v>
      </c>
      <c r="J32" s="19">
        <v>666.22382242187996</v>
      </c>
      <c r="K32" s="14" t="s">
        <v>152</v>
      </c>
      <c r="L32" s="19">
        <v>243.29621048735899</v>
      </c>
      <c r="M32" s="14" t="s">
        <v>152</v>
      </c>
      <c r="N32" s="19">
        <v>567.263526089008</v>
      </c>
      <c r="O32" s="14" t="s">
        <v>152</v>
      </c>
      <c r="P32" s="19">
        <v>0</v>
      </c>
      <c r="Q32" s="14" t="s">
        <v>246</v>
      </c>
      <c r="R32" s="19">
        <v>807.67353371985098</v>
      </c>
      <c r="S32" s="14" t="s">
        <v>152</v>
      </c>
    </row>
    <row r="34" spans="1:2" x14ac:dyDescent="0.2">
      <c r="A34" s="16" t="s">
        <v>196</v>
      </c>
      <c r="B34" s="16" t="s">
        <v>211</v>
      </c>
    </row>
    <row r="36" spans="1:2" x14ac:dyDescent="0.2">
      <c r="B36" s="16" t="s">
        <v>247</v>
      </c>
    </row>
    <row r="37" spans="1:2" x14ac:dyDescent="0.2">
      <c r="B37" s="16" t="s">
        <v>248</v>
      </c>
    </row>
    <row r="39" spans="1:2" x14ac:dyDescent="0.2">
      <c r="B39" s="16" t="s">
        <v>250</v>
      </c>
    </row>
    <row r="42" spans="1:2" x14ac:dyDescent="0.2">
      <c r="A42" s="17" t="str">
        <f>HYPERLINK("#'GAMING_MACHINES 6'!A2", "&lt;&lt;&lt; Previous table")</f>
        <v>&lt;&lt;&lt; Previous table</v>
      </c>
    </row>
    <row r="43" spans="1:2" x14ac:dyDescent="0.2">
      <c r="A43" s="17" t="str">
        <f>HYPERLINK("#'GAMING_MACHINES 8'!A2",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HYPERLINK("#'INDEX'!B28", "Link to index")</f>
        <v>Link to index</v>
      </c>
    </row>
    <row r="2" spans="1:19" ht="15.75" customHeight="1" x14ac:dyDescent="0.2">
      <c r="A2" s="27" t="s">
        <v>257</v>
      </c>
      <c r="B2" s="28"/>
      <c r="C2" s="28"/>
      <c r="D2" s="28"/>
      <c r="E2" s="28"/>
      <c r="F2" s="28"/>
      <c r="G2" s="28"/>
      <c r="H2" s="28"/>
      <c r="I2" s="28"/>
      <c r="J2" s="28"/>
      <c r="K2" s="28"/>
      <c r="L2" s="28"/>
      <c r="M2" s="28"/>
      <c r="N2" s="28"/>
      <c r="O2" s="28"/>
      <c r="P2" s="28"/>
      <c r="Q2" s="28"/>
      <c r="R2" s="28"/>
      <c r="S2" s="28"/>
    </row>
    <row r="3" spans="1:19" ht="15.75" customHeight="1" x14ac:dyDescent="0.2">
      <c r="A3" s="27" t="s">
        <v>39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1345.9173789254901</v>
      </c>
      <c r="C7" s="10" t="s">
        <v>152</v>
      </c>
      <c r="D7" s="18">
        <v>1626.36314870353</v>
      </c>
      <c r="E7" s="10" t="s">
        <v>152</v>
      </c>
      <c r="F7" s="18">
        <v>390.28151402009303</v>
      </c>
      <c r="G7" s="10" t="s">
        <v>152</v>
      </c>
      <c r="H7" s="18">
        <v>682.12428200407101</v>
      </c>
      <c r="I7" s="10" t="s">
        <v>152</v>
      </c>
      <c r="J7" s="18">
        <v>861.80024926029296</v>
      </c>
      <c r="K7" s="10" t="s">
        <v>152</v>
      </c>
      <c r="L7" s="18">
        <v>349.62605372327198</v>
      </c>
      <c r="M7" s="10" t="s">
        <v>152</v>
      </c>
      <c r="N7" s="18">
        <v>1238.4238470318001</v>
      </c>
      <c r="O7" s="10" t="s">
        <v>152</v>
      </c>
      <c r="P7" s="18">
        <v>0</v>
      </c>
      <c r="Q7" s="10" t="s">
        <v>246</v>
      </c>
      <c r="R7" s="18">
        <v>1089.63360772192</v>
      </c>
      <c r="S7" s="10" t="s">
        <v>152</v>
      </c>
    </row>
    <row r="8" spans="1:19" x14ac:dyDescent="0.2">
      <c r="A8" s="12" t="s">
        <v>164</v>
      </c>
      <c r="B8" s="18">
        <v>1334.5941383407301</v>
      </c>
      <c r="C8" s="10" t="s">
        <v>152</v>
      </c>
      <c r="D8" s="18">
        <v>1605.1380289968699</v>
      </c>
      <c r="E8" s="10" t="s">
        <v>152</v>
      </c>
      <c r="F8" s="18">
        <v>382.61846507901998</v>
      </c>
      <c r="G8" s="10" t="s">
        <v>152</v>
      </c>
      <c r="H8" s="18">
        <v>734.696250784634</v>
      </c>
      <c r="I8" s="10" t="s">
        <v>152</v>
      </c>
      <c r="J8" s="18">
        <v>902.75634001162803</v>
      </c>
      <c r="K8" s="10" t="s">
        <v>152</v>
      </c>
      <c r="L8" s="18">
        <v>437.73487432136102</v>
      </c>
      <c r="M8" s="10" t="s">
        <v>152</v>
      </c>
      <c r="N8" s="18">
        <v>1255.7189122433199</v>
      </c>
      <c r="O8" s="10" t="s">
        <v>152</v>
      </c>
      <c r="P8" s="18">
        <v>0</v>
      </c>
      <c r="Q8" s="10" t="s">
        <v>246</v>
      </c>
      <c r="R8" s="18">
        <v>1101.1319832849999</v>
      </c>
      <c r="S8" s="10" t="s">
        <v>152</v>
      </c>
    </row>
    <row r="9" spans="1:19" x14ac:dyDescent="0.2">
      <c r="A9" s="12" t="s">
        <v>165</v>
      </c>
      <c r="B9" s="18">
        <v>1326.8530748609901</v>
      </c>
      <c r="C9" s="10" t="s">
        <v>152</v>
      </c>
      <c r="D9" s="18">
        <v>1609.6689029255299</v>
      </c>
      <c r="E9" s="10" t="s">
        <v>152</v>
      </c>
      <c r="F9" s="18">
        <v>484.305778189195</v>
      </c>
      <c r="G9" s="10" t="s">
        <v>152</v>
      </c>
      <c r="H9" s="18">
        <v>777.05295653274004</v>
      </c>
      <c r="I9" s="10" t="s">
        <v>152</v>
      </c>
      <c r="J9" s="18">
        <v>971.81801780178796</v>
      </c>
      <c r="K9" s="10" t="s">
        <v>152</v>
      </c>
      <c r="L9" s="18">
        <v>516.46717496751899</v>
      </c>
      <c r="M9" s="10" t="s">
        <v>152</v>
      </c>
      <c r="N9" s="18">
        <v>1302.6543018596999</v>
      </c>
      <c r="O9" s="10" t="s">
        <v>152</v>
      </c>
      <c r="P9" s="18">
        <v>0</v>
      </c>
      <c r="Q9" s="10" t="s">
        <v>246</v>
      </c>
      <c r="R9" s="18">
        <v>1129.5947552326199</v>
      </c>
      <c r="S9" s="10" t="s">
        <v>152</v>
      </c>
    </row>
    <row r="10" spans="1:19" x14ac:dyDescent="0.2">
      <c r="A10" s="12" t="s">
        <v>166</v>
      </c>
      <c r="B10" s="18">
        <v>1328.43018400441</v>
      </c>
      <c r="C10" s="10" t="s">
        <v>152</v>
      </c>
      <c r="D10" s="18">
        <v>1601.70807644297</v>
      </c>
      <c r="E10" s="10" t="s">
        <v>152</v>
      </c>
      <c r="F10" s="18">
        <v>534.18813487288503</v>
      </c>
      <c r="G10" s="10" t="s">
        <v>152</v>
      </c>
      <c r="H10" s="18">
        <v>830.48005401094895</v>
      </c>
      <c r="I10" s="10" t="s">
        <v>152</v>
      </c>
      <c r="J10" s="18">
        <v>1030.89077701674</v>
      </c>
      <c r="K10" s="10" t="s">
        <v>152</v>
      </c>
      <c r="L10" s="18">
        <v>561.19557521374804</v>
      </c>
      <c r="M10" s="10" t="s">
        <v>152</v>
      </c>
      <c r="N10" s="18">
        <v>1135.4245944494301</v>
      </c>
      <c r="O10" s="10" t="s">
        <v>152</v>
      </c>
      <c r="P10" s="18">
        <v>0</v>
      </c>
      <c r="Q10" s="10" t="s">
        <v>246</v>
      </c>
      <c r="R10" s="18">
        <v>1099.8506757738801</v>
      </c>
      <c r="S10" s="10" t="s">
        <v>152</v>
      </c>
    </row>
    <row r="11" spans="1:19" x14ac:dyDescent="0.2">
      <c r="A11" s="12" t="s">
        <v>170</v>
      </c>
      <c r="B11" s="18">
        <v>1346.04482999432</v>
      </c>
      <c r="C11" s="10" t="s">
        <v>152</v>
      </c>
      <c r="D11" s="18">
        <v>1626.15567006113</v>
      </c>
      <c r="E11" s="10" t="s">
        <v>152</v>
      </c>
      <c r="F11" s="18">
        <v>556.24562756099999</v>
      </c>
      <c r="G11" s="10" t="s">
        <v>152</v>
      </c>
      <c r="H11" s="18">
        <v>926.16369333964406</v>
      </c>
      <c r="I11" s="10" t="s">
        <v>152</v>
      </c>
      <c r="J11" s="18">
        <v>1079.3875403690899</v>
      </c>
      <c r="K11" s="10" t="s">
        <v>152</v>
      </c>
      <c r="L11" s="18">
        <v>597.89150071435597</v>
      </c>
      <c r="M11" s="10" t="s">
        <v>152</v>
      </c>
      <c r="N11" s="18">
        <v>1073.12616977627</v>
      </c>
      <c r="O11" s="10" t="s">
        <v>152</v>
      </c>
      <c r="P11" s="18">
        <v>0</v>
      </c>
      <c r="Q11" s="10" t="s">
        <v>246</v>
      </c>
      <c r="R11" s="18">
        <v>1113.82096098481</v>
      </c>
      <c r="S11" s="10" t="s">
        <v>152</v>
      </c>
    </row>
    <row r="12" spans="1:19" x14ac:dyDescent="0.2">
      <c r="A12" s="12" t="s">
        <v>171</v>
      </c>
      <c r="B12" s="18">
        <v>1256.28743879642</v>
      </c>
      <c r="C12" s="10" t="s">
        <v>152</v>
      </c>
      <c r="D12" s="18">
        <v>1658.1256688482899</v>
      </c>
      <c r="E12" s="10" t="s">
        <v>152</v>
      </c>
      <c r="F12" s="18">
        <v>594.22192879499198</v>
      </c>
      <c r="G12" s="10" t="s">
        <v>152</v>
      </c>
      <c r="H12" s="18">
        <v>987.30194359157599</v>
      </c>
      <c r="I12" s="10" t="s">
        <v>152</v>
      </c>
      <c r="J12" s="18">
        <v>1082.2404412962501</v>
      </c>
      <c r="K12" s="10" t="s">
        <v>152</v>
      </c>
      <c r="L12" s="18">
        <v>586.97319816432196</v>
      </c>
      <c r="M12" s="10" t="s">
        <v>152</v>
      </c>
      <c r="N12" s="18">
        <v>1079.6895146970101</v>
      </c>
      <c r="O12" s="10" t="s">
        <v>152</v>
      </c>
      <c r="P12" s="18">
        <v>0</v>
      </c>
      <c r="Q12" s="10" t="s">
        <v>246</v>
      </c>
      <c r="R12" s="18">
        <v>1134.6562130185901</v>
      </c>
      <c r="S12" s="10" t="s">
        <v>152</v>
      </c>
    </row>
    <row r="13" spans="1:19" x14ac:dyDescent="0.2">
      <c r="A13" s="12" t="s">
        <v>172</v>
      </c>
      <c r="B13" s="18">
        <v>1244.38786429943</v>
      </c>
      <c r="C13" s="10" t="s">
        <v>152</v>
      </c>
      <c r="D13" s="18">
        <v>1628.35671615306</v>
      </c>
      <c r="E13" s="10" t="s">
        <v>152</v>
      </c>
      <c r="F13" s="18">
        <v>643.00214475932501</v>
      </c>
      <c r="G13" s="10" t="s">
        <v>152</v>
      </c>
      <c r="H13" s="18">
        <v>988.43657296496201</v>
      </c>
      <c r="I13" s="10" t="s">
        <v>152</v>
      </c>
      <c r="J13" s="18">
        <v>1040.6018477637999</v>
      </c>
      <c r="K13" s="10" t="s">
        <v>152</v>
      </c>
      <c r="L13" s="18">
        <v>490.48774743180098</v>
      </c>
      <c r="M13" s="10" t="s">
        <v>152</v>
      </c>
      <c r="N13" s="18">
        <v>1063.95706945393</v>
      </c>
      <c r="O13" s="10" t="s">
        <v>152</v>
      </c>
      <c r="P13" s="18">
        <v>0</v>
      </c>
      <c r="Q13" s="10" t="s">
        <v>246</v>
      </c>
      <c r="R13" s="18">
        <v>1113.91471374245</v>
      </c>
      <c r="S13" s="10" t="s">
        <v>152</v>
      </c>
    </row>
    <row r="14" spans="1:19" x14ac:dyDescent="0.2">
      <c r="A14" s="12" t="s">
        <v>173</v>
      </c>
      <c r="B14" s="18">
        <v>1140.9520786768601</v>
      </c>
      <c r="C14" s="10" t="s">
        <v>152</v>
      </c>
      <c r="D14" s="18">
        <v>1619.8362802348499</v>
      </c>
      <c r="E14" s="10" t="s">
        <v>152</v>
      </c>
      <c r="F14" s="18">
        <v>684.13173386971505</v>
      </c>
      <c r="G14" s="10" t="s">
        <v>152</v>
      </c>
      <c r="H14" s="18">
        <v>884.30795981518804</v>
      </c>
      <c r="I14" s="10" t="s">
        <v>152</v>
      </c>
      <c r="J14" s="18">
        <v>1054.3525731464099</v>
      </c>
      <c r="K14" s="10" t="s">
        <v>152</v>
      </c>
      <c r="L14" s="18">
        <v>484.16355032741501</v>
      </c>
      <c r="M14" s="10" t="s">
        <v>152</v>
      </c>
      <c r="N14" s="18">
        <v>1043.7901192127099</v>
      </c>
      <c r="O14" s="10" t="s">
        <v>152</v>
      </c>
      <c r="P14" s="18">
        <v>0</v>
      </c>
      <c r="Q14" s="10" t="s">
        <v>246</v>
      </c>
      <c r="R14" s="18">
        <v>1083.6049088974801</v>
      </c>
      <c r="S14" s="10" t="s">
        <v>152</v>
      </c>
    </row>
    <row r="15" spans="1:19" x14ac:dyDescent="0.2">
      <c r="A15" s="12" t="s">
        <v>174</v>
      </c>
      <c r="B15" s="18">
        <v>1039.4357806487101</v>
      </c>
      <c r="C15" s="10" t="s">
        <v>152</v>
      </c>
      <c r="D15" s="18">
        <v>1372.67421802748</v>
      </c>
      <c r="E15" s="10" t="s">
        <v>152</v>
      </c>
      <c r="F15" s="18">
        <v>724.59222127075805</v>
      </c>
      <c r="G15" s="10" t="s">
        <v>152</v>
      </c>
      <c r="H15" s="18">
        <v>894.082972135962</v>
      </c>
      <c r="I15" s="10" t="s">
        <v>152</v>
      </c>
      <c r="J15" s="18">
        <v>962.07119445234503</v>
      </c>
      <c r="K15" s="10" t="s">
        <v>152</v>
      </c>
      <c r="L15" s="18">
        <v>483.52058753394499</v>
      </c>
      <c r="M15" s="10" t="s">
        <v>152</v>
      </c>
      <c r="N15" s="18">
        <v>1013.77881506064</v>
      </c>
      <c r="O15" s="10" t="s">
        <v>152</v>
      </c>
      <c r="P15" s="18">
        <v>0</v>
      </c>
      <c r="Q15" s="10" t="s">
        <v>246</v>
      </c>
      <c r="R15" s="18">
        <v>986.69755268906295</v>
      </c>
      <c r="S15" s="10" t="s">
        <v>152</v>
      </c>
    </row>
    <row r="16" spans="1:19" x14ac:dyDescent="0.2">
      <c r="A16" s="12" t="s">
        <v>176</v>
      </c>
      <c r="B16" s="18">
        <v>972.70718053770702</v>
      </c>
      <c r="C16" s="10" t="s">
        <v>152</v>
      </c>
      <c r="D16" s="18">
        <v>1343.38770553977</v>
      </c>
      <c r="E16" s="10" t="s">
        <v>152</v>
      </c>
      <c r="F16" s="18">
        <v>740.85604235563403</v>
      </c>
      <c r="G16" s="10" t="s">
        <v>152</v>
      </c>
      <c r="H16" s="18">
        <v>871.50235075059402</v>
      </c>
      <c r="I16" s="10" t="s">
        <v>152</v>
      </c>
      <c r="J16" s="18">
        <v>911.0305778659</v>
      </c>
      <c r="K16" s="10" t="s">
        <v>152</v>
      </c>
      <c r="L16" s="18">
        <v>489.09213849916802</v>
      </c>
      <c r="M16" s="10" t="s">
        <v>152</v>
      </c>
      <c r="N16" s="18">
        <v>995.86460335790105</v>
      </c>
      <c r="O16" s="10" t="s">
        <v>152</v>
      </c>
      <c r="P16" s="18">
        <v>0</v>
      </c>
      <c r="Q16" s="10" t="s">
        <v>246</v>
      </c>
      <c r="R16" s="18">
        <v>961.91935188015998</v>
      </c>
      <c r="S16" s="10" t="s">
        <v>152</v>
      </c>
    </row>
    <row r="17" spans="1:19" x14ac:dyDescent="0.2">
      <c r="A17" s="12" t="s">
        <v>177</v>
      </c>
      <c r="B17" s="18">
        <v>921.06367455338398</v>
      </c>
      <c r="C17" s="10" t="s">
        <v>152</v>
      </c>
      <c r="D17" s="18">
        <v>1287.7761825995101</v>
      </c>
      <c r="E17" s="10" t="s">
        <v>152</v>
      </c>
      <c r="F17" s="18">
        <v>622.72652070393895</v>
      </c>
      <c r="G17" s="10" t="s">
        <v>152</v>
      </c>
      <c r="H17" s="18">
        <v>793.89146491724</v>
      </c>
      <c r="I17" s="10" t="s">
        <v>152</v>
      </c>
      <c r="J17" s="18">
        <v>852.83697517144503</v>
      </c>
      <c r="K17" s="10" t="s">
        <v>152</v>
      </c>
      <c r="L17" s="18">
        <v>455.12292859582402</v>
      </c>
      <c r="M17" s="10" t="s">
        <v>152</v>
      </c>
      <c r="N17" s="18">
        <v>913.48026955125999</v>
      </c>
      <c r="O17" s="10" t="s">
        <v>152</v>
      </c>
      <c r="P17" s="18">
        <v>0</v>
      </c>
      <c r="Q17" s="10" t="s">
        <v>246</v>
      </c>
      <c r="R17" s="18">
        <v>899.44428798482795</v>
      </c>
      <c r="S17" s="10" t="s">
        <v>152</v>
      </c>
    </row>
    <row r="18" spans="1:19" x14ac:dyDescent="0.2">
      <c r="A18" s="12" t="s">
        <v>178</v>
      </c>
      <c r="B18" s="18">
        <v>908.468110125561</v>
      </c>
      <c r="C18" s="10" t="s">
        <v>152</v>
      </c>
      <c r="D18" s="18">
        <v>1293.10390868275</v>
      </c>
      <c r="E18" s="10" t="s">
        <v>152</v>
      </c>
      <c r="F18" s="18">
        <v>533.94116438585604</v>
      </c>
      <c r="G18" s="10" t="s">
        <v>152</v>
      </c>
      <c r="H18" s="18">
        <v>794.47065088321597</v>
      </c>
      <c r="I18" s="10" t="s">
        <v>152</v>
      </c>
      <c r="J18" s="18">
        <v>835.07074559875696</v>
      </c>
      <c r="K18" s="10" t="s">
        <v>152</v>
      </c>
      <c r="L18" s="18">
        <v>432.74846500827402</v>
      </c>
      <c r="M18" s="10" t="s">
        <v>152</v>
      </c>
      <c r="N18" s="18">
        <v>888.35650210452195</v>
      </c>
      <c r="O18" s="10" t="s">
        <v>152</v>
      </c>
      <c r="P18" s="18">
        <v>0</v>
      </c>
      <c r="Q18" s="10" t="s">
        <v>246</v>
      </c>
      <c r="R18" s="18">
        <v>890.70624073244505</v>
      </c>
      <c r="S18" s="10" t="s">
        <v>152</v>
      </c>
    </row>
    <row r="19" spans="1:19" x14ac:dyDescent="0.2">
      <c r="A19" s="12" t="s">
        <v>179</v>
      </c>
      <c r="B19" s="18">
        <v>875.25672659538498</v>
      </c>
      <c r="C19" s="10" t="s">
        <v>152</v>
      </c>
      <c r="D19" s="18">
        <v>1293.23137368468</v>
      </c>
      <c r="E19" s="10" t="s">
        <v>152</v>
      </c>
      <c r="F19" s="18">
        <v>513.06540939299998</v>
      </c>
      <c r="G19" s="10" t="s">
        <v>152</v>
      </c>
      <c r="H19" s="18">
        <v>793.42468108796697</v>
      </c>
      <c r="I19" s="10" t="s">
        <v>152</v>
      </c>
      <c r="J19" s="18">
        <v>804.71397268632199</v>
      </c>
      <c r="K19" s="10" t="s">
        <v>152</v>
      </c>
      <c r="L19" s="18">
        <v>407.56404480718197</v>
      </c>
      <c r="M19" s="10" t="s">
        <v>152</v>
      </c>
      <c r="N19" s="18">
        <v>861.81651199727798</v>
      </c>
      <c r="O19" s="10" t="s">
        <v>152</v>
      </c>
      <c r="P19" s="18">
        <v>0</v>
      </c>
      <c r="Q19" s="10" t="s">
        <v>246</v>
      </c>
      <c r="R19" s="18">
        <v>878.51957943016305</v>
      </c>
      <c r="S19" s="10" t="s">
        <v>152</v>
      </c>
    </row>
    <row r="20" spans="1:19" x14ac:dyDescent="0.2">
      <c r="A20" s="12" t="s">
        <v>180</v>
      </c>
      <c r="B20" s="18">
        <v>819.68760286238205</v>
      </c>
      <c r="C20" s="10" t="s">
        <v>152</v>
      </c>
      <c r="D20" s="18">
        <v>1265.62596872004</v>
      </c>
      <c r="E20" s="10" t="s">
        <v>152</v>
      </c>
      <c r="F20" s="18">
        <v>476.00990048790197</v>
      </c>
      <c r="G20" s="10" t="s">
        <v>152</v>
      </c>
      <c r="H20" s="18">
        <v>782.97361105494304</v>
      </c>
      <c r="I20" s="10" t="s">
        <v>152</v>
      </c>
      <c r="J20" s="18">
        <v>766.84194903347702</v>
      </c>
      <c r="K20" s="10" t="s">
        <v>152</v>
      </c>
      <c r="L20" s="18">
        <v>391.46124821258098</v>
      </c>
      <c r="M20" s="10" t="s">
        <v>152</v>
      </c>
      <c r="N20" s="18">
        <v>766.96066416021699</v>
      </c>
      <c r="O20" s="10" t="s">
        <v>152</v>
      </c>
      <c r="P20" s="18">
        <v>0</v>
      </c>
      <c r="Q20" s="10" t="s">
        <v>246</v>
      </c>
      <c r="R20" s="18">
        <v>837.84287486122003</v>
      </c>
      <c r="S20" s="10" t="s">
        <v>152</v>
      </c>
    </row>
    <row r="21" spans="1:19" x14ac:dyDescent="0.2">
      <c r="A21" s="12" t="s">
        <v>181</v>
      </c>
      <c r="B21" s="18">
        <v>757.468913095159</v>
      </c>
      <c r="C21" s="10" t="s">
        <v>152</v>
      </c>
      <c r="D21" s="18">
        <v>1249.4184416518001</v>
      </c>
      <c r="E21" s="10" t="s">
        <v>152</v>
      </c>
      <c r="F21" s="18">
        <v>511.79352674280699</v>
      </c>
      <c r="G21" s="10" t="s">
        <v>152</v>
      </c>
      <c r="H21" s="18">
        <v>771.22182392265302</v>
      </c>
      <c r="I21" s="10" t="s">
        <v>152</v>
      </c>
      <c r="J21" s="18">
        <v>740.02151548762401</v>
      </c>
      <c r="K21" s="10" t="s">
        <v>152</v>
      </c>
      <c r="L21" s="18">
        <v>371.80057664056699</v>
      </c>
      <c r="M21" s="10" t="s">
        <v>152</v>
      </c>
      <c r="N21" s="18">
        <v>735.02473390681496</v>
      </c>
      <c r="O21" s="10" t="s">
        <v>152</v>
      </c>
      <c r="P21" s="18">
        <v>0</v>
      </c>
      <c r="Q21" s="10" t="s">
        <v>246</v>
      </c>
      <c r="R21" s="18">
        <v>818.80647566619905</v>
      </c>
      <c r="S21" s="10" t="s">
        <v>152</v>
      </c>
    </row>
    <row r="22" spans="1:19" x14ac:dyDescent="0.2">
      <c r="A22" s="12" t="s">
        <v>182</v>
      </c>
      <c r="B22" s="18">
        <v>719.45295950478999</v>
      </c>
      <c r="C22" s="10" t="s">
        <v>152</v>
      </c>
      <c r="D22" s="18">
        <v>1285.39251390907</v>
      </c>
      <c r="E22" s="10" t="s">
        <v>152</v>
      </c>
      <c r="F22" s="18">
        <v>597.94805442956203</v>
      </c>
      <c r="G22" s="10" t="s">
        <v>152</v>
      </c>
      <c r="H22" s="18">
        <v>789.84301554316801</v>
      </c>
      <c r="I22" s="10" t="s">
        <v>152</v>
      </c>
      <c r="J22" s="18">
        <v>715.39936287689204</v>
      </c>
      <c r="K22" s="10" t="s">
        <v>152</v>
      </c>
      <c r="L22" s="18">
        <v>372.42885518786801</v>
      </c>
      <c r="M22" s="10" t="s">
        <v>152</v>
      </c>
      <c r="N22" s="18">
        <v>725.74988858075801</v>
      </c>
      <c r="O22" s="10" t="s">
        <v>152</v>
      </c>
      <c r="P22" s="18">
        <v>0</v>
      </c>
      <c r="Q22" s="10" t="s">
        <v>246</v>
      </c>
      <c r="R22" s="18">
        <v>830.53808807148005</v>
      </c>
      <c r="S22" s="10" t="s">
        <v>152</v>
      </c>
    </row>
    <row r="23" spans="1:19" x14ac:dyDescent="0.2">
      <c r="A23" s="12" t="s">
        <v>184</v>
      </c>
      <c r="B23" s="18">
        <v>701.85674843889694</v>
      </c>
      <c r="C23" s="10" t="s">
        <v>152</v>
      </c>
      <c r="D23" s="18">
        <v>1326.6190053939699</v>
      </c>
      <c r="E23" s="10" t="s">
        <v>152</v>
      </c>
      <c r="F23" s="18">
        <v>617.41626960616395</v>
      </c>
      <c r="G23" s="10" t="s">
        <v>152</v>
      </c>
      <c r="H23" s="18">
        <v>797.77148488246496</v>
      </c>
      <c r="I23" s="10" t="s">
        <v>152</v>
      </c>
      <c r="J23" s="18">
        <v>693.31805224209302</v>
      </c>
      <c r="K23" s="10" t="s">
        <v>152</v>
      </c>
      <c r="L23" s="18">
        <v>366.50848460179998</v>
      </c>
      <c r="M23" s="10" t="s">
        <v>152</v>
      </c>
      <c r="N23" s="18">
        <v>711.86305643532603</v>
      </c>
      <c r="O23" s="10" t="s">
        <v>152</v>
      </c>
      <c r="P23" s="18">
        <v>0</v>
      </c>
      <c r="Q23" s="10" t="s">
        <v>246</v>
      </c>
      <c r="R23" s="18">
        <v>840.63165906850202</v>
      </c>
      <c r="S23" s="10" t="s">
        <v>152</v>
      </c>
    </row>
    <row r="24" spans="1:19" x14ac:dyDescent="0.2">
      <c r="A24" s="12" t="s">
        <v>185</v>
      </c>
      <c r="B24" s="18">
        <v>675.04919800470702</v>
      </c>
      <c r="C24" s="10" t="s">
        <v>152</v>
      </c>
      <c r="D24" s="18">
        <v>1300.5804118906599</v>
      </c>
      <c r="E24" s="10" t="s">
        <v>152</v>
      </c>
      <c r="F24" s="18">
        <v>642.22087238500296</v>
      </c>
      <c r="G24" s="10" t="s">
        <v>152</v>
      </c>
      <c r="H24" s="18">
        <v>778.02307452846298</v>
      </c>
      <c r="I24" s="10" t="s">
        <v>152</v>
      </c>
      <c r="J24" s="18">
        <v>639.39636055354401</v>
      </c>
      <c r="K24" s="10" t="s">
        <v>152</v>
      </c>
      <c r="L24" s="18">
        <v>342.98229468874501</v>
      </c>
      <c r="M24" s="10" t="s">
        <v>152</v>
      </c>
      <c r="N24" s="18">
        <v>681.81679095401898</v>
      </c>
      <c r="O24" s="10" t="s">
        <v>152</v>
      </c>
      <c r="P24" s="18">
        <v>0</v>
      </c>
      <c r="Q24" s="10" t="s">
        <v>246</v>
      </c>
      <c r="R24" s="18">
        <v>816.66099060596503</v>
      </c>
      <c r="S24" s="10" t="s">
        <v>152</v>
      </c>
    </row>
    <row r="25" spans="1:19" x14ac:dyDescent="0.2">
      <c r="A25" s="12" t="s">
        <v>187</v>
      </c>
      <c r="B25" s="18">
        <v>641.27499144547096</v>
      </c>
      <c r="C25" s="10" t="s">
        <v>152</v>
      </c>
      <c r="D25" s="18">
        <v>1295.5879708465</v>
      </c>
      <c r="E25" s="10" t="s">
        <v>168</v>
      </c>
      <c r="F25" s="18">
        <v>700.54360838604396</v>
      </c>
      <c r="G25" s="10" t="s">
        <v>152</v>
      </c>
      <c r="H25" s="18">
        <v>779.56021532894101</v>
      </c>
      <c r="I25" s="10" t="s">
        <v>152</v>
      </c>
      <c r="J25" s="18">
        <v>621.66525136607595</v>
      </c>
      <c r="K25" s="10" t="s">
        <v>152</v>
      </c>
      <c r="L25" s="18">
        <v>315.99422018413401</v>
      </c>
      <c r="M25" s="10" t="s">
        <v>152</v>
      </c>
      <c r="N25" s="18">
        <v>676.12772282958394</v>
      </c>
      <c r="O25" s="10" t="s">
        <v>152</v>
      </c>
      <c r="P25" s="18">
        <v>0</v>
      </c>
      <c r="Q25" s="10" t="s">
        <v>246</v>
      </c>
      <c r="R25" s="18">
        <v>812.13400502264801</v>
      </c>
      <c r="S25" s="10" t="s">
        <v>152</v>
      </c>
    </row>
    <row r="26" spans="1:19" x14ac:dyDescent="0.2">
      <c r="A26" s="12" t="s">
        <v>188</v>
      </c>
      <c r="B26" s="18">
        <v>610.596562849576</v>
      </c>
      <c r="C26" s="10" t="s">
        <v>152</v>
      </c>
      <c r="D26" s="18">
        <v>1285.25802991312</v>
      </c>
      <c r="E26" s="10" t="s">
        <v>152</v>
      </c>
      <c r="F26" s="18">
        <v>712.14365344658404</v>
      </c>
      <c r="G26" s="10" t="s">
        <v>152</v>
      </c>
      <c r="H26" s="18">
        <v>768.17947671585398</v>
      </c>
      <c r="I26" s="10" t="s">
        <v>152</v>
      </c>
      <c r="J26" s="18">
        <v>602.98603737554197</v>
      </c>
      <c r="K26" s="10" t="s">
        <v>152</v>
      </c>
      <c r="L26" s="18">
        <v>299.00720932443198</v>
      </c>
      <c r="M26" s="10" t="s">
        <v>152</v>
      </c>
      <c r="N26" s="18">
        <v>652.74291492232896</v>
      </c>
      <c r="O26" s="10" t="s">
        <v>152</v>
      </c>
      <c r="P26" s="18">
        <v>0</v>
      </c>
      <c r="Q26" s="10" t="s">
        <v>246</v>
      </c>
      <c r="R26" s="18">
        <v>797.969998630281</v>
      </c>
      <c r="S26" s="10" t="s">
        <v>152</v>
      </c>
    </row>
    <row r="27" spans="1:19" x14ac:dyDescent="0.2">
      <c r="A27" s="12" t="s">
        <v>189</v>
      </c>
      <c r="B27" s="18">
        <v>444.88436666885298</v>
      </c>
      <c r="C27" s="10" t="s">
        <v>152</v>
      </c>
      <c r="D27" s="18">
        <v>1068.7816481637899</v>
      </c>
      <c r="E27" s="10" t="s">
        <v>152</v>
      </c>
      <c r="F27" s="18">
        <v>595.958359653755</v>
      </c>
      <c r="G27" s="10" t="s">
        <v>152</v>
      </c>
      <c r="H27" s="18">
        <v>565.27376102514404</v>
      </c>
      <c r="I27" s="10" t="s">
        <v>152</v>
      </c>
      <c r="J27" s="18">
        <v>440.452617704521</v>
      </c>
      <c r="K27" s="10" t="s">
        <v>152</v>
      </c>
      <c r="L27" s="18">
        <v>219.74412870503099</v>
      </c>
      <c r="M27" s="10" t="s">
        <v>152</v>
      </c>
      <c r="N27" s="18">
        <v>467.21693906279199</v>
      </c>
      <c r="O27" s="10" t="s">
        <v>152</v>
      </c>
      <c r="P27" s="18">
        <v>0</v>
      </c>
      <c r="Q27" s="10" t="s">
        <v>246</v>
      </c>
      <c r="R27" s="18">
        <v>622.38287576585003</v>
      </c>
      <c r="S27" s="10" t="s">
        <v>152</v>
      </c>
    </row>
    <row r="28" spans="1:19" x14ac:dyDescent="0.2">
      <c r="A28" s="12" t="s">
        <v>190</v>
      </c>
      <c r="B28" s="18">
        <v>530.89582369815105</v>
      </c>
      <c r="C28" s="10" t="s">
        <v>152</v>
      </c>
      <c r="D28" s="18">
        <v>1233.5113518415401</v>
      </c>
      <c r="E28" s="10" t="s">
        <v>152</v>
      </c>
      <c r="F28" s="18">
        <v>948.218094449761</v>
      </c>
      <c r="G28" s="10" t="s">
        <v>152</v>
      </c>
      <c r="H28" s="18">
        <v>858.56793929828495</v>
      </c>
      <c r="I28" s="10" t="s">
        <v>152</v>
      </c>
      <c r="J28" s="18">
        <v>644.98120291348596</v>
      </c>
      <c r="K28" s="10" t="s">
        <v>152</v>
      </c>
      <c r="L28" s="18">
        <v>312.57120434191899</v>
      </c>
      <c r="M28" s="10" t="s">
        <v>152</v>
      </c>
      <c r="N28" s="18">
        <v>361.69927731899401</v>
      </c>
      <c r="O28" s="10" t="s">
        <v>152</v>
      </c>
      <c r="P28" s="18">
        <v>0</v>
      </c>
      <c r="Q28" s="10" t="s">
        <v>246</v>
      </c>
      <c r="R28" s="18">
        <v>726.08931764203999</v>
      </c>
      <c r="S28" s="10" t="s">
        <v>152</v>
      </c>
    </row>
    <row r="29" spans="1:19" x14ac:dyDescent="0.2">
      <c r="A29" s="12" t="s">
        <v>191</v>
      </c>
      <c r="B29" s="18">
        <v>457.04022456564599</v>
      </c>
      <c r="C29" s="10" t="s">
        <v>152</v>
      </c>
      <c r="D29" s="18">
        <v>1177.438687183</v>
      </c>
      <c r="E29" s="10" t="s">
        <v>152</v>
      </c>
      <c r="F29" s="18">
        <v>811.22484393790705</v>
      </c>
      <c r="G29" s="10" t="s">
        <v>152</v>
      </c>
      <c r="H29" s="18">
        <v>791.47780220813002</v>
      </c>
      <c r="I29" s="10" t="s">
        <v>152</v>
      </c>
      <c r="J29" s="18">
        <v>658.90271150420097</v>
      </c>
      <c r="K29" s="10" t="s">
        <v>152</v>
      </c>
      <c r="L29" s="18">
        <v>272.716112959724</v>
      </c>
      <c r="M29" s="10" t="s">
        <v>152</v>
      </c>
      <c r="N29" s="18">
        <v>494.79788853754798</v>
      </c>
      <c r="O29" s="10" t="s">
        <v>152</v>
      </c>
      <c r="P29" s="18">
        <v>0</v>
      </c>
      <c r="Q29" s="10" t="s">
        <v>246</v>
      </c>
      <c r="R29" s="18">
        <v>726.13583212925198</v>
      </c>
      <c r="S29" s="10" t="s">
        <v>152</v>
      </c>
    </row>
    <row r="30" spans="1:19" x14ac:dyDescent="0.2">
      <c r="A30" s="12" t="s">
        <v>192</v>
      </c>
      <c r="B30" s="18">
        <v>547.14967862984099</v>
      </c>
      <c r="C30" s="10" t="s">
        <v>152</v>
      </c>
      <c r="D30" s="18">
        <v>1339.6838745392099</v>
      </c>
      <c r="E30" s="10" t="s">
        <v>152</v>
      </c>
      <c r="F30" s="18">
        <v>826.96998159172301</v>
      </c>
      <c r="G30" s="10" t="s">
        <v>152</v>
      </c>
      <c r="H30" s="18">
        <v>828.13152357948798</v>
      </c>
      <c r="I30" s="10" t="s">
        <v>152</v>
      </c>
      <c r="J30" s="18">
        <v>667.93794113383399</v>
      </c>
      <c r="K30" s="10" t="s">
        <v>152</v>
      </c>
      <c r="L30" s="18">
        <v>266.62216240824603</v>
      </c>
      <c r="M30" s="10" t="s">
        <v>152</v>
      </c>
      <c r="N30" s="18">
        <v>611.383923927365</v>
      </c>
      <c r="O30" s="10" t="s">
        <v>152</v>
      </c>
      <c r="P30" s="18">
        <v>0</v>
      </c>
      <c r="Q30" s="10" t="s">
        <v>246</v>
      </c>
      <c r="R30" s="18">
        <v>815.81046500746697</v>
      </c>
      <c r="S30" s="10" t="s">
        <v>152</v>
      </c>
    </row>
    <row r="31" spans="1:19" x14ac:dyDescent="0.2">
      <c r="A31" s="12" t="s">
        <v>193</v>
      </c>
      <c r="B31" s="18">
        <v>508.91622029127399</v>
      </c>
      <c r="C31" s="10" t="s">
        <v>152</v>
      </c>
      <c r="D31" s="18">
        <v>1302.9244124952399</v>
      </c>
      <c r="E31" s="10" t="s">
        <v>152</v>
      </c>
      <c r="F31" s="18">
        <v>794.139052747032</v>
      </c>
      <c r="G31" s="10" t="s">
        <v>152</v>
      </c>
      <c r="H31" s="18">
        <v>818.02967464679</v>
      </c>
      <c r="I31" s="10" t="s">
        <v>152</v>
      </c>
      <c r="J31" s="18">
        <v>656.18486397221602</v>
      </c>
      <c r="K31" s="10" t="s">
        <v>152</v>
      </c>
      <c r="L31" s="18">
        <v>250.816713492416</v>
      </c>
      <c r="M31" s="10" t="s">
        <v>152</v>
      </c>
      <c r="N31" s="18">
        <v>572.32881270381199</v>
      </c>
      <c r="O31" s="10" t="s">
        <v>152</v>
      </c>
      <c r="P31" s="18">
        <v>0</v>
      </c>
      <c r="Q31" s="10" t="s">
        <v>246</v>
      </c>
      <c r="R31" s="18">
        <v>788.83340392121499</v>
      </c>
      <c r="S31" s="10" t="s">
        <v>152</v>
      </c>
    </row>
    <row r="32" spans="1:19" x14ac:dyDescent="0.2">
      <c r="A32" s="15" t="s">
        <v>195</v>
      </c>
      <c r="B32" s="19">
        <v>499.04444758598697</v>
      </c>
      <c r="C32" s="14" t="s">
        <v>152</v>
      </c>
      <c r="D32" s="19">
        <v>1344.3907144473701</v>
      </c>
      <c r="E32" s="14" t="s">
        <v>152</v>
      </c>
      <c r="F32" s="19">
        <v>797.64283440568101</v>
      </c>
      <c r="G32" s="14" t="s">
        <v>152</v>
      </c>
      <c r="H32" s="19">
        <v>857.096054087825</v>
      </c>
      <c r="I32" s="14" t="s">
        <v>152</v>
      </c>
      <c r="J32" s="19">
        <v>666.22382242187996</v>
      </c>
      <c r="K32" s="14" t="s">
        <v>152</v>
      </c>
      <c r="L32" s="19">
        <v>243.29621048735899</v>
      </c>
      <c r="M32" s="14" t="s">
        <v>152</v>
      </c>
      <c r="N32" s="19">
        <v>567.263526089008</v>
      </c>
      <c r="O32" s="14" t="s">
        <v>152</v>
      </c>
      <c r="P32" s="19">
        <v>0</v>
      </c>
      <c r="Q32" s="14" t="s">
        <v>246</v>
      </c>
      <c r="R32" s="19">
        <v>807.67353371985098</v>
      </c>
      <c r="S32" s="14" t="s">
        <v>152</v>
      </c>
    </row>
    <row r="34" spans="1:2" x14ac:dyDescent="0.2">
      <c r="A34" s="16" t="s">
        <v>196</v>
      </c>
      <c r="B34" s="16" t="s">
        <v>211</v>
      </c>
    </row>
    <row r="36" spans="1:2" x14ac:dyDescent="0.2">
      <c r="B36" s="16" t="s">
        <v>247</v>
      </c>
    </row>
    <row r="37" spans="1:2" x14ac:dyDescent="0.2">
      <c r="B37" s="16" t="s">
        <v>248</v>
      </c>
    </row>
    <row r="39" spans="1:2" x14ac:dyDescent="0.2">
      <c r="B39" s="16" t="s">
        <v>250</v>
      </c>
    </row>
    <row r="42" spans="1:2" x14ac:dyDescent="0.2">
      <c r="A42" s="17" t="str">
        <f>HYPERLINK("#'GAMING_MACHINES 7'!A2", "&lt;&lt;&lt; Previous table")</f>
        <v>&lt;&lt;&lt; Previous table</v>
      </c>
    </row>
    <row r="43" spans="1:2" x14ac:dyDescent="0.2">
      <c r="A43" s="17" t="str">
        <f>HYPERLINK("#'GAMING_MACHINES 9'!A2",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HYPERLINK("#'INDEX'!B29", "Link to index")</f>
        <v>Link to index</v>
      </c>
    </row>
    <row r="2" spans="1:19" ht="15.75" customHeight="1" x14ac:dyDescent="0.2">
      <c r="A2" s="27" t="s">
        <v>258</v>
      </c>
      <c r="B2" s="28"/>
      <c r="C2" s="28"/>
      <c r="D2" s="28"/>
      <c r="E2" s="28"/>
      <c r="F2" s="28"/>
      <c r="G2" s="28"/>
      <c r="H2" s="28"/>
      <c r="I2" s="28"/>
      <c r="J2" s="28"/>
      <c r="K2" s="28"/>
      <c r="L2" s="28"/>
      <c r="M2" s="28"/>
      <c r="N2" s="28"/>
      <c r="O2" s="28"/>
      <c r="P2" s="28"/>
      <c r="Q2" s="28"/>
      <c r="R2" s="28"/>
      <c r="S2" s="28"/>
    </row>
    <row r="3" spans="1:19" ht="15.75" customHeight="1" x14ac:dyDescent="0.2">
      <c r="A3" s="27" t="s">
        <v>40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9">
        <v>1.6871234939758999</v>
      </c>
      <c r="C7" s="10" t="s">
        <v>152</v>
      </c>
      <c r="D7" s="9">
        <v>2.5185370916993701</v>
      </c>
      <c r="E7" s="10" t="s">
        <v>152</v>
      </c>
      <c r="F7" s="9">
        <v>0.60525834476451801</v>
      </c>
      <c r="G7" s="10" t="s">
        <v>152</v>
      </c>
      <c r="H7" s="9">
        <v>1.2241700035124701</v>
      </c>
      <c r="I7" s="10" t="s">
        <v>152</v>
      </c>
      <c r="J7" s="9">
        <v>1.5986940359880299</v>
      </c>
      <c r="K7" s="10" t="s">
        <v>152</v>
      </c>
      <c r="L7" s="9">
        <v>0.74871257853886897</v>
      </c>
      <c r="M7" s="10" t="s">
        <v>152</v>
      </c>
      <c r="N7" s="9">
        <v>2.1339415627826499</v>
      </c>
      <c r="O7" s="10" t="s">
        <v>152</v>
      </c>
      <c r="P7" s="9">
        <v>0</v>
      </c>
      <c r="Q7" s="10" t="s">
        <v>246</v>
      </c>
      <c r="R7" s="9">
        <v>1.8297441892153601</v>
      </c>
      <c r="S7" s="10" t="s">
        <v>152</v>
      </c>
    </row>
    <row r="8" spans="1:19" x14ac:dyDescent="0.2">
      <c r="A8" s="12" t="s">
        <v>164</v>
      </c>
      <c r="B8" s="9">
        <v>1.53208409506399</v>
      </c>
      <c r="C8" s="10" t="s">
        <v>152</v>
      </c>
      <c r="D8" s="9">
        <v>2.4505883332738501</v>
      </c>
      <c r="E8" s="10" t="s">
        <v>152</v>
      </c>
      <c r="F8" s="9">
        <v>0.57620419925895405</v>
      </c>
      <c r="G8" s="10" t="s">
        <v>152</v>
      </c>
      <c r="H8" s="9">
        <v>1.30865727117857</v>
      </c>
      <c r="I8" s="10" t="s">
        <v>152</v>
      </c>
      <c r="J8" s="9">
        <v>1.63503414663498</v>
      </c>
      <c r="K8" s="10" t="s">
        <v>152</v>
      </c>
      <c r="L8" s="9">
        <v>0.91687988225970796</v>
      </c>
      <c r="M8" s="10" t="s">
        <v>152</v>
      </c>
      <c r="N8" s="9">
        <v>2.1074757947429799</v>
      </c>
      <c r="O8" s="10" t="s">
        <v>152</v>
      </c>
      <c r="P8" s="9">
        <v>0</v>
      </c>
      <c r="Q8" s="10" t="s">
        <v>246</v>
      </c>
      <c r="R8" s="9">
        <v>1.81521605847379</v>
      </c>
      <c r="S8" s="10" t="s">
        <v>152</v>
      </c>
    </row>
    <row r="9" spans="1:19" x14ac:dyDescent="0.2">
      <c r="A9" s="12" t="s">
        <v>165</v>
      </c>
      <c r="B9" s="9">
        <v>1.5505156472261701</v>
      </c>
      <c r="C9" s="10" t="s">
        <v>152</v>
      </c>
      <c r="D9" s="9">
        <v>2.4981856674690399</v>
      </c>
      <c r="E9" s="10" t="s">
        <v>152</v>
      </c>
      <c r="F9" s="9">
        <v>0.68303075213041897</v>
      </c>
      <c r="G9" s="10" t="s">
        <v>152</v>
      </c>
      <c r="H9" s="9">
        <v>1.3293025117111199</v>
      </c>
      <c r="I9" s="10" t="s">
        <v>152</v>
      </c>
      <c r="J9" s="9">
        <v>1.66922674882403</v>
      </c>
      <c r="K9" s="10" t="s">
        <v>152</v>
      </c>
      <c r="L9" s="9">
        <v>1.01323695273249</v>
      </c>
      <c r="M9" s="10" t="s">
        <v>152</v>
      </c>
      <c r="N9" s="9">
        <v>2.1056542386249699</v>
      </c>
      <c r="O9" s="10" t="s">
        <v>152</v>
      </c>
      <c r="P9" s="9">
        <v>0</v>
      </c>
      <c r="Q9" s="10" t="s">
        <v>246</v>
      </c>
      <c r="R9" s="9">
        <v>1.82071769445811</v>
      </c>
      <c r="S9" s="10" t="s">
        <v>152</v>
      </c>
    </row>
    <row r="10" spans="1:19" x14ac:dyDescent="0.2">
      <c r="A10" s="12" t="s">
        <v>166</v>
      </c>
      <c r="B10" s="9">
        <v>1.50237017529421</v>
      </c>
      <c r="C10" s="10" t="s">
        <v>152</v>
      </c>
      <c r="D10" s="9">
        <v>2.5338623346515798</v>
      </c>
      <c r="E10" s="10" t="s">
        <v>152</v>
      </c>
      <c r="F10" s="9">
        <v>0.76368755676657596</v>
      </c>
      <c r="G10" s="10" t="s">
        <v>152</v>
      </c>
      <c r="H10" s="9">
        <v>1.45254900177361</v>
      </c>
      <c r="I10" s="10" t="s">
        <v>152</v>
      </c>
      <c r="J10" s="9">
        <v>1.8054318788958099</v>
      </c>
      <c r="K10" s="10" t="s">
        <v>152</v>
      </c>
      <c r="L10" s="9">
        <v>1.1099106256206599</v>
      </c>
      <c r="M10" s="10" t="s">
        <v>152</v>
      </c>
      <c r="N10" s="9">
        <v>1.85147566208488</v>
      </c>
      <c r="O10" s="10" t="s">
        <v>152</v>
      </c>
      <c r="P10" s="9">
        <v>0</v>
      </c>
      <c r="Q10" s="10" t="s">
        <v>246</v>
      </c>
      <c r="R10" s="9">
        <v>1.79432214446685</v>
      </c>
      <c r="S10" s="10" t="s">
        <v>152</v>
      </c>
    </row>
    <row r="11" spans="1:19" x14ac:dyDescent="0.2">
      <c r="A11" s="12" t="s">
        <v>170</v>
      </c>
      <c r="B11" s="9">
        <v>1.4791451276907599</v>
      </c>
      <c r="C11" s="10" t="s">
        <v>152</v>
      </c>
      <c r="D11" s="9">
        <v>2.4611155873632802</v>
      </c>
      <c r="E11" s="10" t="s">
        <v>152</v>
      </c>
      <c r="F11" s="9">
        <v>0.78138565723215803</v>
      </c>
      <c r="G11" s="10" t="s">
        <v>152</v>
      </c>
      <c r="H11" s="9">
        <v>1.53916664099642</v>
      </c>
      <c r="I11" s="10" t="s">
        <v>152</v>
      </c>
      <c r="J11" s="9">
        <v>1.8559183359409099</v>
      </c>
      <c r="K11" s="10" t="s">
        <v>152</v>
      </c>
      <c r="L11" s="9">
        <v>1.1205509242479199</v>
      </c>
      <c r="M11" s="10" t="s">
        <v>152</v>
      </c>
      <c r="N11" s="9">
        <v>1.7145142942673299</v>
      </c>
      <c r="O11" s="10" t="s">
        <v>152</v>
      </c>
      <c r="P11" s="9">
        <v>0</v>
      </c>
      <c r="Q11" s="10" t="s">
        <v>246</v>
      </c>
      <c r="R11" s="9">
        <v>1.75118031379656</v>
      </c>
      <c r="S11" s="10" t="s">
        <v>152</v>
      </c>
    </row>
    <row r="12" spans="1:19" x14ac:dyDescent="0.2">
      <c r="A12" s="12" t="s">
        <v>171</v>
      </c>
      <c r="B12" s="9">
        <v>1.33811691596214</v>
      </c>
      <c r="C12" s="10" t="s">
        <v>152</v>
      </c>
      <c r="D12" s="9">
        <v>2.4347096179757499</v>
      </c>
      <c r="E12" s="10" t="s">
        <v>152</v>
      </c>
      <c r="F12" s="9">
        <v>0.76253056234718797</v>
      </c>
      <c r="G12" s="10" t="s">
        <v>152</v>
      </c>
      <c r="H12" s="9">
        <v>1.54782239610246</v>
      </c>
      <c r="I12" s="10" t="s">
        <v>152</v>
      </c>
      <c r="J12" s="9">
        <v>1.82574930552171</v>
      </c>
      <c r="K12" s="10" t="s">
        <v>152</v>
      </c>
      <c r="L12" s="9">
        <v>1.06402031316124</v>
      </c>
      <c r="M12" s="10" t="s">
        <v>152</v>
      </c>
      <c r="N12" s="9">
        <v>1.6687754532775501</v>
      </c>
      <c r="O12" s="10" t="s">
        <v>152</v>
      </c>
      <c r="P12" s="9">
        <v>0</v>
      </c>
      <c r="Q12" s="10" t="s">
        <v>246</v>
      </c>
      <c r="R12" s="9">
        <v>1.72137771108989</v>
      </c>
      <c r="S12" s="10" t="s">
        <v>152</v>
      </c>
    </row>
    <row r="13" spans="1:19" x14ac:dyDescent="0.2">
      <c r="A13" s="12" t="s">
        <v>172</v>
      </c>
      <c r="B13" s="9">
        <v>1.2824036341773</v>
      </c>
      <c r="C13" s="10" t="s">
        <v>152</v>
      </c>
      <c r="D13" s="9">
        <v>2.4149370252860298</v>
      </c>
      <c r="E13" s="10" t="s">
        <v>152</v>
      </c>
      <c r="F13" s="9">
        <v>0.79299051206920601</v>
      </c>
      <c r="G13" s="10" t="s">
        <v>152</v>
      </c>
      <c r="H13" s="9">
        <v>1.4938255090021899</v>
      </c>
      <c r="I13" s="10" t="s">
        <v>152</v>
      </c>
      <c r="J13" s="9">
        <v>1.7456929013063101</v>
      </c>
      <c r="K13" s="10" t="s">
        <v>152</v>
      </c>
      <c r="L13" s="9">
        <v>0.85899308828149601</v>
      </c>
      <c r="M13" s="10" t="s">
        <v>152</v>
      </c>
      <c r="N13" s="9">
        <v>1.64864338629984</v>
      </c>
      <c r="O13" s="10" t="s">
        <v>152</v>
      </c>
      <c r="P13" s="9">
        <v>0</v>
      </c>
      <c r="Q13" s="10" t="s">
        <v>246</v>
      </c>
      <c r="R13" s="9">
        <v>1.6757084723601099</v>
      </c>
      <c r="S13" s="10" t="s">
        <v>152</v>
      </c>
    </row>
    <row r="14" spans="1:19" x14ac:dyDescent="0.2">
      <c r="A14" s="12" t="s">
        <v>173</v>
      </c>
      <c r="B14" s="9">
        <v>1.13192597585636</v>
      </c>
      <c r="C14" s="10" t="s">
        <v>152</v>
      </c>
      <c r="D14" s="9">
        <v>2.3108027732651601</v>
      </c>
      <c r="E14" s="10" t="s">
        <v>152</v>
      </c>
      <c r="F14" s="9">
        <v>0.82631647211413795</v>
      </c>
      <c r="G14" s="10" t="s">
        <v>152</v>
      </c>
      <c r="H14" s="9">
        <v>1.2721993747723701</v>
      </c>
      <c r="I14" s="10" t="s">
        <v>152</v>
      </c>
      <c r="J14" s="9">
        <v>1.7036065855650599</v>
      </c>
      <c r="K14" s="10" t="s">
        <v>152</v>
      </c>
      <c r="L14" s="9">
        <v>0.82308821370908603</v>
      </c>
      <c r="M14" s="10" t="s">
        <v>152</v>
      </c>
      <c r="N14" s="9">
        <v>1.55306898889167</v>
      </c>
      <c r="O14" s="10" t="s">
        <v>152</v>
      </c>
      <c r="P14" s="9">
        <v>0</v>
      </c>
      <c r="Q14" s="10" t="s">
        <v>246</v>
      </c>
      <c r="R14" s="9">
        <v>1.5606352517359401</v>
      </c>
      <c r="S14" s="10" t="s">
        <v>152</v>
      </c>
    </row>
    <row r="15" spans="1:19" x14ac:dyDescent="0.2">
      <c r="A15" s="12" t="s">
        <v>174</v>
      </c>
      <c r="B15" s="9">
        <v>0.95688088195751497</v>
      </c>
      <c r="C15" s="10" t="s">
        <v>152</v>
      </c>
      <c r="D15" s="9">
        <v>1.9174993601017201</v>
      </c>
      <c r="E15" s="10" t="s">
        <v>152</v>
      </c>
      <c r="F15" s="9">
        <v>0.84324359641937796</v>
      </c>
      <c r="G15" s="10" t="s">
        <v>152</v>
      </c>
      <c r="H15" s="9">
        <v>1.26196862193124</v>
      </c>
      <c r="I15" s="10" t="s">
        <v>152</v>
      </c>
      <c r="J15" s="9">
        <v>1.5059546501469301</v>
      </c>
      <c r="K15" s="10" t="s">
        <v>152</v>
      </c>
      <c r="L15" s="9">
        <v>0.80170870070398503</v>
      </c>
      <c r="M15" s="10" t="s">
        <v>152</v>
      </c>
      <c r="N15" s="9">
        <v>1.4591060453682001</v>
      </c>
      <c r="O15" s="10" t="s">
        <v>152</v>
      </c>
      <c r="P15" s="9">
        <v>0</v>
      </c>
      <c r="Q15" s="10" t="s">
        <v>246</v>
      </c>
      <c r="R15" s="9">
        <v>1.37318528227521</v>
      </c>
      <c r="S15" s="10" t="s">
        <v>152</v>
      </c>
    </row>
    <row r="16" spans="1:19" x14ac:dyDescent="0.2">
      <c r="A16" s="12" t="s">
        <v>176</v>
      </c>
      <c r="B16" s="9">
        <v>0.85408964541774401</v>
      </c>
      <c r="C16" s="10" t="s">
        <v>152</v>
      </c>
      <c r="D16" s="9">
        <v>1.8073721845375399</v>
      </c>
      <c r="E16" s="10" t="s">
        <v>152</v>
      </c>
      <c r="F16" s="9">
        <v>0.79879358417952895</v>
      </c>
      <c r="G16" s="10" t="s">
        <v>152</v>
      </c>
      <c r="H16" s="9">
        <v>1.16721934694646</v>
      </c>
      <c r="I16" s="10" t="s">
        <v>152</v>
      </c>
      <c r="J16" s="9">
        <v>1.3277668700804801</v>
      </c>
      <c r="K16" s="10" t="s">
        <v>152</v>
      </c>
      <c r="L16" s="9">
        <v>0.75420975787808697</v>
      </c>
      <c r="M16" s="10" t="s">
        <v>152</v>
      </c>
      <c r="N16" s="9">
        <v>1.3907511956560801</v>
      </c>
      <c r="O16" s="10" t="s">
        <v>152</v>
      </c>
      <c r="P16" s="9">
        <v>0</v>
      </c>
      <c r="Q16" s="10" t="s">
        <v>246</v>
      </c>
      <c r="R16" s="9">
        <v>1.2824273902194301</v>
      </c>
      <c r="S16" s="10" t="s">
        <v>152</v>
      </c>
    </row>
    <row r="17" spans="1:19" x14ac:dyDescent="0.2">
      <c r="A17" s="12" t="s">
        <v>177</v>
      </c>
      <c r="B17" s="9">
        <v>0.77880910683012206</v>
      </c>
      <c r="C17" s="10" t="s">
        <v>152</v>
      </c>
      <c r="D17" s="9">
        <v>1.71890564156655</v>
      </c>
      <c r="E17" s="10" t="s">
        <v>152</v>
      </c>
      <c r="F17" s="9">
        <v>0.65680416273362296</v>
      </c>
      <c r="G17" s="10" t="s">
        <v>152</v>
      </c>
      <c r="H17" s="9">
        <v>1.0756891516921301</v>
      </c>
      <c r="I17" s="10" t="s">
        <v>152</v>
      </c>
      <c r="J17" s="9">
        <v>1.2565214395231501</v>
      </c>
      <c r="K17" s="10" t="s">
        <v>152</v>
      </c>
      <c r="L17" s="9">
        <v>0.71250595521676996</v>
      </c>
      <c r="M17" s="10" t="s">
        <v>152</v>
      </c>
      <c r="N17" s="9">
        <v>1.2941913115407599</v>
      </c>
      <c r="O17" s="10" t="s">
        <v>152</v>
      </c>
      <c r="P17" s="9">
        <v>0</v>
      </c>
      <c r="Q17" s="10" t="s">
        <v>246</v>
      </c>
      <c r="R17" s="9">
        <v>1.2050745215151699</v>
      </c>
      <c r="S17" s="10" t="s">
        <v>152</v>
      </c>
    </row>
    <row r="18" spans="1:19" x14ac:dyDescent="0.2">
      <c r="A18" s="12" t="s">
        <v>178</v>
      </c>
      <c r="B18" s="9">
        <v>0.75444769874477002</v>
      </c>
      <c r="C18" s="10" t="s">
        <v>152</v>
      </c>
      <c r="D18" s="9">
        <v>1.67339653855943</v>
      </c>
      <c r="E18" s="10" t="s">
        <v>152</v>
      </c>
      <c r="F18" s="9">
        <v>0.54906615168539297</v>
      </c>
      <c r="G18" s="10" t="s">
        <v>152</v>
      </c>
      <c r="H18" s="9">
        <v>1.0628225402748701</v>
      </c>
      <c r="I18" s="10" t="s">
        <v>152</v>
      </c>
      <c r="J18" s="9">
        <v>1.1931290012804101</v>
      </c>
      <c r="K18" s="10" t="s">
        <v>152</v>
      </c>
      <c r="L18" s="9">
        <v>0.65719667590027697</v>
      </c>
      <c r="M18" s="10" t="s">
        <v>152</v>
      </c>
      <c r="N18" s="9">
        <v>1.2254767649315501</v>
      </c>
      <c r="O18" s="10" t="s">
        <v>152</v>
      </c>
      <c r="P18" s="9">
        <v>0</v>
      </c>
      <c r="Q18" s="10" t="s">
        <v>246</v>
      </c>
      <c r="R18" s="9">
        <v>1.1628004404485901</v>
      </c>
      <c r="S18" s="10" t="s">
        <v>152</v>
      </c>
    </row>
    <row r="19" spans="1:19" x14ac:dyDescent="0.2">
      <c r="A19" s="12" t="s">
        <v>179</v>
      </c>
      <c r="B19" s="9">
        <v>0.69867261744450004</v>
      </c>
      <c r="C19" s="10" t="s">
        <v>152</v>
      </c>
      <c r="D19" s="9">
        <v>1.6609174429604501</v>
      </c>
      <c r="E19" s="10" t="s">
        <v>152</v>
      </c>
      <c r="F19" s="9">
        <v>0.51553501686271297</v>
      </c>
      <c r="G19" s="10" t="s">
        <v>152</v>
      </c>
      <c r="H19" s="9">
        <v>1.04263274229717</v>
      </c>
      <c r="I19" s="10" t="s">
        <v>152</v>
      </c>
      <c r="J19" s="9">
        <v>1.1622770232208799</v>
      </c>
      <c r="K19" s="10" t="s">
        <v>152</v>
      </c>
      <c r="L19" s="9">
        <v>0.601799163179916</v>
      </c>
      <c r="M19" s="10" t="s">
        <v>152</v>
      </c>
      <c r="N19" s="9">
        <v>1.1954170771830199</v>
      </c>
      <c r="O19" s="10" t="s">
        <v>152</v>
      </c>
      <c r="P19" s="9">
        <v>0</v>
      </c>
      <c r="Q19" s="10" t="s">
        <v>246</v>
      </c>
      <c r="R19" s="9">
        <v>1.13168845875802</v>
      </c>
      <c r="S19" s="10" t="s">
        <v>152</v>
      </c>
    </row>
    <row r="20" spans="1:19" x14ac:dyDescent="0.2">
      <c r="A20" s="12" t="s">
        <v>180</v>
      </c>
      <c r="B20" s="9">
        <v>0.64441089811210905</v>
      </c>
      <c r="C20" s="10" t="s">
        <v>152</v>
      </c>
      <c r="D20" s="9">
        <v>1.64606594329892</v>
      </c>
      <c r="E20" s="10" t="s">
        <v>152</v>
      </c>
      <c r="F20" s="9">
        <v>0.45725822737471999</v>
      </c>
      <c r="G20" s="10" t="s">
        <v>152</v>
      </c>
      <c r="H20" s="9">
        <v>1.0482522601661699</v>
      </c>
      <c r="I20" s="10" t="s">
        <v>152</v>
      </c>
      <c r="J20" s="9">
        <v>1.12130765098611</v>
      </c>
      <c r="K20" s="10" t="s">
        <v>152</v>
      </c>
      <c r="L20" s="9">
        <v>0.59931785733171195</v>
      </c>
      <c r="M20" s="10" t="s">
        <v>152</v>
      </c>
      <c r="N20" s="9">
        <v>1.0888006750110399</v>
      </c>
      <c r="O20" s="10" t="s">
        <v>152</v>
      </c>
      <c r="P20" s="9">
        <v>0</v>
      </c>
      <c r="Q20" s="10" t="s">
        <v>246</v>
      </c>
      <c r="R20" s="9">
        <v>1.09099064621566</v>
      </c>
      <c r="S20" s="10" t="s">
        <v>152</v>
      </c>
    </row>
    <row r="21" spans="1:19" x14ac:dyDescent="0.2">
      <c r="A21" s="12" t="s">
        <v>181</v>
      </c>
      <c r="B21" s="9">
        <v>0.61065855404438096</v>
      </c>
      <c r="C21" s="10" t="s">
        <v>152</v>
      </c>
      <c r="D21" s="9">
        <v>1.6080676700904499</v>
      </c>
      <c r="E21" s="10" t="s">
        <v>152</v>
      </c>
      <c r="F21" s="9">
        <v>0.465689412799351</v>
      </c>
      <c r="G21" s="10" t="s">
        <v>152</v>
      </c>
      <c r="H21" s="9">
        <v>1.03336638174926</v>
      </c>
      <c r="I21" s="10" t="s">
        <v>152</v>
      </c>
      <c r="J21" s="9">
        <v>1.08364760295295</v>
      </c>
      <c r="K21" s="10" t="s">
        <v>152</v>
      </c>
      <c r="L21" s="9">
        <v>0.55171403020667698</v>
      </c>
      <c r="M21" s="10" t="s">
        <v>152</v>
      </c>
      <c r="N21" s="9">
        <v>1.03495524438374</v>
      </c>
      <c r="O21" s="10" t="s">
        <v>152</v>
      </c>
      <c r="P21" s="9">
        <v>0</v>
      </c>
      <c r="Q21" s="10" t="s">
        <v>246</v>
      </c>
      <c r="R21" s="9">
        <v>1.0563575613223699</v>
      </c>
      <c r="S21" s="10" t="s">
        <v>152</v>
      </c>
    </row>
    <row r="22" spans="1:19" x14ac:dyDescent="0.2">
      <c r="A22" s="12" t="s">
        <v>182</v>
      </c>
      <c r="B22" s="9">
        <v>0.56355253415898199</v>
      </c>
      <c r="C22" s="10" t="s">
        <v>152</v>
      </c>
      <c r="D22" s="9">
        <v>1.6173811803131</v>
      </c>
      <c r="E22" s="10" t="s">
        <v>152</v>
      </c>
      <c r="F22" s="9">
        <v>0.53114006556533999</v>
      </c>
      <c r="G22" s="10" t="s">
        <v>152</v>
      </c>
      <c r="H22" s="9">
        <v>1.05648165177578</v>
      </c>
      <c r="I22" s="10" t="s">
        <v>152</v>
      </c>
      <c r="J22" s="9">
        <v>1.02881034042915</v>
      </c>
      <c r="K22" s="10" t="s">
        <v>152</v>
      </c>
      <c r="L22" s="9">
        <v>0.55076573308179799</v>
      </c>
      <c r="M22" s="10" t="s">
        <v>152</v>
      </c>
      <c r="N22" s="9">
        <v>1.01153784133502</v>
      </c>
      <c r="O22" s="10" t="s">
        <v>152</v>
      </c>
      <c r="P22" s="9">
        <v>0</v>
      </c>
      <c r="Q22" s="10" t="s">
        <v>246</v>
      </c>
      <c r="R22" s="9">
        <v>1.0596182692123099</v>
      </c>
      <c r="S22" s="10" t="s">
        <v>152</v>
      </c>
    </row>
    <row r="23" spans="1:19" x14ac:dyDescent="0.2">
      <c r="A23" s="12" t="s">
        <v>184</v>
      </c>
      <c r="B23" s="9">
        <v>0.53847112588284196</v>
      </c>
      <c r="C23" s="10" t="s">
        <v>152</v>
      </c>
      <c r="D23" s="9">
        <v>1.6549502372881399</v>
      </c>
      <c r="E23" s="10" t="s">
        <v>152</v>
      </c>
      <c r="F23" s="9">
        <v>0.53849721706864595</v>
      </c>
      <c r="G23" s="10" t="s">
        <v>152</v>
      </c>
      <c r="H23" s="9">
        <v>1.0779307064894299</v>
      </c>
      <c r="I23" s="10" t="s">
        <v>152</v>
      </c>
      <c r="J23" s="9">
        <v>1.0120171250721799</v>
      </c>
      <c r="K23" s="10" t="s">
        <v>152</v>
      </c>
      <c r="L23" s="9">
        <v>0.53993099862942495</v>
      </c>
      <c r="M23" s="10" t="s">
        <v>152</v>
      </c>
      <c r="N23" s="9">
        <v>1.00261429644275</v>
      </c>
      <c r="O23" s="10" t="s">
        <v>152</v>
      </c>
      <c r="P23" s="9">
        <v>0</v>
      </c>
      <c r="Q23" s="10" t="s">
        <v>246</v>
      </c>
      <c r="R23" s="9">
        <v>1.07835144539232</v>
      </c>
      <c r="S23" s="10" t="s">
        <v>152</v>
      </c>
    </row>
    <row r="24" spans="1:19" x14ac:dyDescent="0.2">
      <c r="A24" s="12" t="s">
        <v>185</v>
      </c>
      <c r="B24" s="9">
        <v>0.51870043646646602</v>
      </c>
      <c r="C24" s="10" t="s">
        <v>152</v>
      </c>
      <c r="D24" s="9">
        <v>1.6129454325569801</v>
      </c>
      <c r="E24" s="10" t="s">
        <v>152</v>
      </c>
      <c r="F24" s="9">
        <v>0.55246537268932605</v>
      </c>
      <c r="G24" s="10" t="s">
        <v>152</v>
      </c>
      <c r="H24" s="9">
        <v>1.0570228926137599</v>
      </c>
      <c r="I24" s="10" t="s">
        <v>152</v>
      </c>
      <c r="J24" s="9">
        <v>0.93533018932779699</v>
      </c>
      <c r="K24" s="10" t="s">
        <v>152</v>
      </c>
      <c r="L24" s="9">
        <v>0.51446910701795301</v>
      </c>
      <c r="M24" s="10" t="s">
        <v>152</v>
      </c>
      <c r="N24" s="9">
        <v>0.95849803135697798</v>
      </c>
      <c r="O24" s="10" t="s">
        <v>152</v>
      </c>
      <c r="P24" s="9">
        <v>0</v>
      </c>
      <c r="Q24" s="10" t="s">
        <v>246</v>
      </c>
      <c r="R24" s="9">
        <v>1.05475958084018</v>
      </c>
      <c r="S24" s="10" t="s">
        <v>152</v>
      </c>
    </row>
    <row r="25" spans="1:19" x14ac:dyDescent="0.2">
      <c r="A25" s="12" t="s">
        <v>187</v>
      </c>
      <c r="B25" s="9">
        <v>0.49234058756333998</v>
      </c>
      <c r="C25" s="10" t="s">
        <v>152</v>
      </c>
      <c r="D25" s="9">
        <v>1.60562049997989</v>
      </c>
      <c r="E25" s="10" t="s">
        <v>168</v>
      </c>
      <c r="F25" s="9">
        <v>0.59839689796863205</v>
      </c>
      <c r="G25" s="10" t="s">
        <v>152</v>
      </c>
      <c r="H25" s="9">
        <v>1.0521580267447601</v>
      </c>
      <c r="I25" s="10" t="s">
        <v>152</v>
      </c>
      <c r="J25" s="9">
        <v>0.90656284465232495</v>
      </c>
      <c r="K25" s="10" t="s">
        <v>152</v>
      </c>
      <c r="L25" s="9">
        <v>0.476256175084175</v>
      </c>
      <c r="M25" s="10" t="s">
        <v>152</v>
      </c>
      <c r="N25" s="9">
        <v>0.952242400457876</v>
      </c>
      <c r="O25" s="10" t="s">
        <v>152</v>
      </c>
      <c r="P25" s="9">
        <v>0</v>
      </c>
      <c r="Q25" s="10" t="s">
        <v>246</v>
      </c>
      <c r="R25" s="9">
        <v>1.0500186252767501</v>
      </c>
      <c r="S25" s="10" t="s">
        <v>152</v>
      </c>
    </row>
    <row r="26" spans="1:19" x14ac:dyDescent="0.2">
      <c r="A26" s="12" t="s">
        <v>188</v>
      </c>
      <c r="B26" s="9">
        <v>0.46640782122905</v>
      </c>
      <c r="C26" s="10" t="s">
        <v>152</v>
      </c>
      <c r="D26" s="9">
        <v>1.5652890609085399</v>
      </c>
      <c r="E26" s="10" t="s">
        <v>152</v>
      </c>
      <c r="F26" s="9">
        <v>0.64444444444444404</v>
      </c>
      <c r="G26" s="10" t="s">
        <v>152</v>
      </c>
      <c r="H26" s="9">
        <v>1.04330291397155</v>
      </c>
      <c r="I26" s="10" t="s">
        <v>152</v>
      </c>
      <c r="J26" s="9">
        <v>0.88243922015379395</v>
      </c>
      <c r="K26" s="10" t="s">
        <v>152</v>
      </c>
      <c r="L26" s="9">
        <v>0.443931186541484</v>
      </c>
      <c r="M26" s="10" t="s">
        <v>152</v>
      </c>
      <c r="N26" s="9">
        <v>0.899773008331889</v>
      </c>
      <c r="O26" s="10" t="s">
        <v>152</v>
      </c>
      <c r="P26" s="9">
        <v>0</v>
      </c>
      <c r="Q26" s="10" t="s">
        <v>246</v>
      </c>
      <c r="R26" s="9">
        <v>1.0249910271737801</v>
      </c>
      <c r="S26" s="10" t="s">
        <v>152</v>
      </c>
    </row>
    <row r="27" spans="1:19" x14ac:dyDescent="0.2">
      <c r="A27" s="12" t="s">
        <v>189</v>
      </c>
      <c r="B27" s="9">
        <v>0.33004055998953302</v>
      </c>
      <c r="C27" s="10" t="s">
        <v>152</v>
      </c>
      <c r="D27" s="9">
        <v>1.2719660907616499</v>
      </c>
      <c r="E27" s="10" t="s">
        <v>152</v>
      </c>
      <c r="F27" s="9">
        <v>0.55406873817227298</v>
      </c>
      <c r="G27" s="10" t="s">
        <v>152</v>
      </c>
      <c r="H27" s="9">
        <v>0.75128900165229195</v>
      </c>
      <c r="I27" s="10" t="s">
        <v>152</v>
      </c>
      <c r="J27" s="9">
        <v>0.63129767223717004</v>
      </c>
      <c r="K27" s="10" t="s">
        <v>152</v>
      </c>
      <c r="L27" s="9">
        <v>0.31725645006785302</v>
      </c>
      <c r="M27" s="10" t="s">
        <v>152</v>
      </c>
      <c r="N27" s="9">
        <v>0.62574901918277304</v>
      </c>
      <c r="O27" s="10" t="s">
        <v>152</v>
      </c>
      <c r="P27" s="9">
        <v>0</v>
      </c>
      <c r="Q27" s="10" t="s">
        <v>246</v>
      </c>
      <c r="R27" s="9">
        <v>0.78175912102765799</v>
      </c>
      <c r="S27" s="10" t="s">
        <v>152</v>
      </c>
    </row>
    <row r="28" spans="1:19" x14ac:dyDescent="0.2">
      <c r="A28" s="12" t="s">
        <v>190</v>
      </c>
      <c r="B28" s="9">
        <v>0.39339731962918201</v>
      </c>
      <c r="C28" s="10" t="s">
        <v>152</v>
      </c>
      <c r="D28" s="9">
        <v>1.42655598583564</v>
      </c>
      <c r="E28" s="10" t="s">
        <v>152</v>
      </c>
      <c r="F28" s="9">
        <v>0.85302145376742</v>
      </c>
      <c r="G28" s="10" t="s">
        <v>152</v>
      </c>
      <c r="H28" s="9">
        <v>1.0973386525130899</v>
      </c>
      <c r="I28" s="10" t="s">
        <v>152</v>
      </c>
      <c r="J28" s="9">
        <v>0.87915610368847796</v>
      </c>
      <c r="K28" s="10" t="s">
        <v>152</v>
      </c>
      <c r="L28" s="9">
        <v>0.42935171138851302</v>
      </c>
      <c r="M28" s="10" t="s">
        <v>152</v>
      </c>
      <c r="N28" s="9">
        <v>0.46772751870478402</v>
      </c>
      <c r="O28" s="10" t="s">
        <v>152</v>
      </c>
      <c r="P28" s="9">
        <v>0</v>
      </c>
      <c r="Q28" s="10" t="s">
        <v>246</v>
      </c>
      <c r="R28" s="9">
        <v>0.88101430069470799</v>
      </c>
      <c r="S28" s="10" t="s">
        <v>152</v>
      </c>
    </row>
    <row r="29" spans="1:19" x14ac:dyDescent="0.2">
      <c r="A29" s="12" t="s">
        <v>191</v>
      </c>
      <c r="B29" s="9">
        <v>0.3464375362039</v>
      </c>
      <c r="C29" s="10" t="s">
        <v>152</v>
      </c>
      <c r="D29" s="9">
        <v>1.35961778948351</v>
      </c>
      <c r="E29" s="10" t="s">
        <v>152</v>
      </c>
      <c r="F29" s="9">
        <v>0.71474201474201504</v>
      </c>
      <c r="G29" s="10" t="s">
        <v>152</v>
      </c>
      <c r="H29" s="9">
        <v>0.98855961453901098</v>
      </c>
      <c r="I29" s="10" t="s">
        <v>152</v>
      </c>
      <c r="J29" s="9">
        <v>0.89127772952920103</v>
      </c>
      <c r="K29" s="10" t="s">
        <v>152</v>
      </c>
      <c r="L29" s="9">
        <v>0.36670294018363497</v>
      </c>
      <c r="M29" s="10" t="s">
        <v>152</v>
      </c>
      <c r="N29" s="9">
        <v>0.63545014429112701</v>
      </c>
      <c r="O29" s="10" t="s">
        <v>152</v>
      </c>
      <c r="P29" s="9">
        <v>0</v>
      </c>
      <c r="Q29" s="10" t="s">
        <v>246</v>
      </c>
      <c r="R29" s="9">
        <v>0.87095665861673499</v>
      </c>
      <c r="S29" s="10" t="s">
        <v>152</v>
      </c>
    </row>
    <row r="30" spans="1:19" x14ac:dyDescent="0.2">
      <c r="A30" s="12" t="s">
        <v>192</v>
      </c>
      <c r="B30" s="9">
        <v>0.42784511325979402</v>
      </c>
      <c r="C30" s="10" t="s">
        <v>152</v>
      </c>
      <c r="D30" s="9">
        <v>1.6213036699113501</v>
      </c>
      <c r="E30" s="10" t="s">
        <v>152</v>
      </c>
      <c r="F30" s="9">
        <v>0.77874126603399696</v>
      </c>
      <c r="G30" s="10" t="s">
        <v>152</v>
      </c>
      <c r="H30" s="9">
        <v>1.09310600047545</v>
      </c>
      <c r="I30" s="10" t="s">
        <v>152</v>
      </c>
      <c r="J30" s="9">
        <v>0.97837515061686298</v>
      </c>
      <c r="K30" s="10" t="s">
        <v>152</v>
      </c>
      <c r="L30" s="9">
        <v>0.381428528118337</v>
      </c>
      <c r="M30" s="10" t="s">
        <v>152</v>
      </c>
      <c r="N30" s="9">
        <v>0.84115750467531702</v>
      </c>
      <c r="O30" s="10" t="s">
        <v>152</v>
      </c>
      <c r="P30" s="9">
        <v>0</v>
      </c>
      <c r="Q30" s="10" t="s">
        <v>246</v>
      </c>
      <c r="R30" s="9">
        <v>1.03444071300861</v>
      </c>
      <c r="S30" s="10" t="s">
        <v>152</v>
      </c>
    </row>
    <row r="31" spans="1:19" x14ac:dyDescent="0.2">
      <c r="A31" s="12" t="s">
        <v>193</v>
      </c>
      <c r="B31" s="9">
        <v>0.40232518047624199</v>
      </c>
      <c r="C31" s="10" t="s">
        <v>152</v>
      </c>
      <c r="D31" s="9">
        <v>1.5922794166284</v>
      </c>
      <c r="E31" s="10" t="s">
        <v>152</v>
      </c>
      <c r="F31" s="9">
        <v>0.75672414272935096</v>
      </c>
      <c r="G31" s="10" t="s">
        <v>152</v>
      </c>
      <c r="H31" s="9">
        <v>1.0915492726740501</v>
      </c>
      <c r="I31" s="10" t="s">
        <v>152</v>
      </c>
      <c r="J31" s="9">
        <v>0.98241134751772996</v>
      </c>
      <c r="K31" s="10" t="s">
        <v>152</v>
      </c>
      <c r="L31" s="9">
        <v>0.36448972624902898</v>
      </c>
      <c r="M31" s="10" t="s">
        <v>152</v>
      </c>
      <c r="N31" s="9">
        <v>0.82088281363683202</v>
      </c>
      <c r="O31" s="10" t="s">
        <v>152</v>
      </c>
      <c r="P31" s="9">
        <v>0</v>
      </c>
      <c r="Q31" s="10" t="s">
        <v>246</v>
      </c>
      <c r="R31" s="9">
        <v>1.02143660949287</v>
      </c>
      <c r="S31" s="10" t="s">
        <v>152</v>
      </c>
    </row>
    <row r="32" spans="1:19" x14ac:dyDescent="0.2">
      <c r="A32" s="15" t="s">
        <v>195</v>
      </c>
      <c r="B32" s="13">
        <v>0.38005462846661497</v>
      </c>
      <c r="C32" s="14" t="s">
        <v>152</v>
      </c>
      <c r="D32" s="13">
        <v>1.6268168423245399</v>
      </c>
      <c r="E32" s="14" t="s">
        <v>152</v>
      </c>
      <c r="F32" s="13">
        <v>0.72879302890120501</v>
      </c>
      <c r="G32" s="14" t="s">
        <v>152</v>
      </c>
      <c r="H32" s="13">
        <v>1.08926266666281</v>
      </c>
      <c r="I32" s="14" t="s">
        <v>152</v>
      </c>
      <c r="J32" s="13">
        <v>0.97358904056689399</v>
      </c>
      <c r="K32" s="14" t="s">
        <v>152</v>
      </c>
      <c r="L32" s="13">
        <v>0.33436060497903097</v>
      </c>
      <c r="M32" s="14" t="s">
        <v>152</v>
      </c>
      <c r="N32" s="13">
        <v>0.79729618544470005</v>
      </c>
      <c r="O32" s="14" t="s">
        <v>152</v>
      </c>
      <c r="P32" s="13">
        <v>0</v>
      </c>
      <c r="Q32" s="14" t="s">
        <v>246</v>
      </c>
      <c r="R32" s="13">
        <v>1.01672450996879</v>
      </c>
      <c r="S32" s="14" t="s">
        <v>152</v>
      </c>
    </row>
    <row r="34" spans="1:2" x14ac:dyDescent="0.2">
      <c r="A34" s="16" t="s">
        <v>196</v>
      </c>
      <c r="B34" s="16" t="s">
        <v>211</v>
      </c>
    </row>
    <row r="36" spans="1:2" x14ac:dyDescent="0.2">
      <c r="B36" s="16" t="s">
        <v>247</v>
      </c>
    </row>
    <row r="37" spans="1:2" x14ac:dyDescent="0.2">
      <c r="B37" s="16" t="s">
        <v>248</v>
      </c>
    </row>
    <row r="39" spans="1:2" x14ac:dyDescent="0.2">
      <c r="B39" s="16" t="s">
        <v>250</v>
      </c>
    </row>
    <row r="42" spans="1:2" x14ac:dyDescent="0.2">
      <c r="A42" s="17" t="str">
        <f>HYPERLINK("#'GAMING_MACHINES 8'!A2", "&lt;&lt;&lt; Previous table")</f>
        <v>&lt;&lt;&lt; Previous table</v>
      </c>
    </row>
    <row r="43" spans="1:2" x14ac:dyDescent="0.2">
      <c r="A43" s="17" t="str">
        <f>HYPERLINK("#'GAMING_MACHINES 10'!A2",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HYPERLINK("#'INDEX'!B30", "Link to index")</f>
        <v>Link to index</v>
      </c>
    </row>
    <row r="2" spans="1:19" ht="15.75" customHeight="1" x14ac:dyDescent="0.2">
      <c r="A2" s="27" t="s">
        <v>259</v>
      </c>
      <c r="B2" s="28"/>
      <c r="C2" s="28"/>
      <c r="D2" s="28"/>
      <c r="E2" s="28"/>
      <c r="F2" s="28"/>
      <c r="G2" s="28"/>
      <c r="H2" s="28"/>
      <c r="I2" s="28"/>
      <c r="J2" s="28"/>
      <c r="K2" s="28"/>
      <c r="L2" s="28"/>
      <c r="M2" s="28"/>
      <c r="N2" s="28"/>
      <c r="O2" s="28"/>
      <c r="P2" s="28"/>
      <c r="Q2" s="28"/>
      <c r="R2" s="28"/>
      <c r="S2" s="28"/>
    </row>
    <row r="3" spans="1:19" ht="15.75" customHeight="1" x14ac:dyDescent="0.2">
      <c r="A3" s="27" t="s">
        <v>41</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18">
        <v>74.747046291839197</v>
      </c>
      <c r="C7" s="10" t="s">
        <v>152</v>
      </c>
      <c r="D7" s="18">
        <v>70.323933619928198</v>
      </c>
      <c r="E7" s="10" t="s">
        <v>152</v>
      </c>
      <c r="F7" s="18">
        <v>17.922496070103101</v>
      </c>
      <c r="G7" s="10" t="s">
        <v>152</v>
      </c>
      <c r="H7" s="18">
        <v>43.154320865361797</v>
      </c>
      <c r="I7" s="10" t="s">
        <v>152</v>
      </c>
      <c r="J7" s="18">
        <v>63.297194791256899</v>
      </c>
      <c r="K7" s="10" t="s">
        <v>152</v>
      </c>
      <c r="L7" s="18">
        <v>28.993483324677999</v>
      </c>
      <c r="M7" s="10" t="s">
        <v>152</v>
      </c>
      <c r="N7" s="18">
        <v>57.382752604029001</v>
      </c>
      <c r="O7" s="10" t="s">
        <v>152</v>
      </c>
      <c r="P7" s="18">
        <v>0</v>
      </c>
      <c r="Q7" s="10" t="s">
        <v>246</v>
      </c>
      <c r="R7" s="18">
        <v>57.491289638499403</v>
      </c>
      <c r="S7" s="10" t="s">
        <v>152</v>
      </c>
    </row>
    <row r="8" spans="1:19" x14ac:dyDescent="0.2">
      <c r="A8" s="12" t="s">
        <v>164</v>
      </c>
      <c r="B8" s="18">
        <v>73.954941360230805</v>
      </c>
      <c r="C8" s="10" t="s">
        <v>152</v>
      </c>
      <c r="D8" s="18">
        <v>69.980532121998706</v>
      </c>
      <c r="E8" s="10" t="s">
        <v>152</v>
      </c>
      <c r="F8" s="18">
        <v>16.393077801528499</v>
      </c>
      <c r="G8" s="10" t="s">
        <v>152</v>
      </c>
      <c r="H8" s="18">
        <v>46.7626330590602</v>
      </c>
      <c r="I8" s="10" t="s">
        <v>152</v>
      </c>
      <c r="J8" s="18">
        <v>64.839716860361804</v>
      </c>
      <c r="K8" s="10" t="s">
        <v>152</v>
      </c>
      <c r="L8" s="18">
        <v>34.950242813303497</v>
      </c>
      <c r="M8" s="10" t="s">
        <v>152</v>
      </c>
      <c r="N8" s="18">
        <v>56.751075396998601</v>
      </c>
      <c r="O8" s="10" t="s">
        <v>152</v>
      </c>
      <c r="P8" s="18">
        <v>0</v>
      </c>
      <c r="Q8" s="10" t="s">
        <v>246</v>
      </c>
      <c r="R8" s="18">
        <v>57.979746277172701</v>
      </c>
      <c r="S8" s="10" t="s">
        <v>152</v>
      </c>
    </row>
    <row r="9" spans="1:19" x14ac:dyDescent="0.2">
      <c r="A9" s="12" t="s">
        <v>165</v>
      </c>
      <c r="B9" s="18">
        <v>75.395562779920098</v>
      </c>
      <c r="C9" s="10" t="s">
        <v>152</v>
      </c>
      <c r="D9" s="18">
        <v>71.222501100501702</v>
      </c>
      <c r="E9" s="10" t="s">
        <v>152</v>
      </c>
      <c r="F9" s="18">
        <v>17.003867873773</v>
      </c>
      <c r="G9" s="10" t="s">
        <v>152</v>
      </c>
      <c r="H9" s="18">
        <v>48.9826808754067</v>
      </c>
      <c r="I9" s="10" t="s">
        <v>152</v>
      </c>
      <c r="J9" s="18">
        <v>67.320851675660293</v>
      </c>
      <c r="K9" s="10" t="s">
        <v>152</v>
      </c>
      <c r="L9" s="18">
        <v>37.984876637001101</v>
      </c>
      <c r="M9" s="10" t="s">
        <v>152</v>
      </c>
      <c r="N9" s="18">
        <v>58.697014392114099</v>
      </c>
      <c r="O9" s="10" t="s">
        <v>152</v>
      </c>
      <c r="P9" s="18">
        <v>0</v>
      </c>
      <c r="Q9" s="10" t="s">
        <v>246</v>
      </c>
      <c r="R9" s="18">
        <v>59.4318515462124</v>
      </c>
      <c r="S9" s="10" t="s">
        <v>152</v>
      </c>
    </row>
    <row r="10" spans="1:19" x14ac:dyDescent="0.2">
      <c r="A10" s="12" t="s">
        <v>166</v>
      </c>
      <c r="B10" s="18">
        <v>75.295112394308106</v>
      </c>
      <c r="C10" s="10" t="s">
        <v>152</v>
      </c>
      <c r="D10" s="18">
        <v>70.641575894711394</v>
      </c>
      <c r="E10" s="10" t="s">
        <v>152</v>
      </c>
      <c r="F10" s="18">
        <v>16.7898720022365</v>
      </c>
      <c r="G10" s="10" t="s">
        <v>152</v>
      </c>
      <c r="H10" s="18">
        <v>51.548362549763802</v>
      </c>
      <c r="I10" s="10" t="s">
        <v>152</v>
      </c>
      <c r="J10" s="18">
        <v>68.154731588061495</v>
      </c>
      <c r="K10" s="10" t="s">
        <v>152</v>
      </c>
      <c r="L10" s="18">
        <v>41.280733958508002</v>
      </c>
      <c r="M10" s="10" t="s">
        <v>152</v>
      </c>
      <c r="N10" s="18">
        <v>55.104136937789299</v>
      </c>
      <c r="O10" s="10" t="s">
        <v>152</v>
      </c>
      <c r="P10" s="18">
        <v>0</v>
      </c>
      <c r="Q10" s="10" t="s">
        <v>246</v>
      </c>
      <c r="R10" s="18">
        <v>58.778316109495698</v>
      </c>
      <c r="S10" s="10" t="s">
        <v>152</v>
      </c>
    </row>
    <row r="11" spans="1:19" x14ac:dyDescent="0.2">
      <c r="A11" s="12" t="s">
        <v>170</v>
      </c>
      <c r="B11" s="18">
        <v>75.453400503778298</v>
      </c>
      <c r="C11" s="10" t="s">
        <v>152</v>
      </c>
      <c r="D11" s="18">
        <v>70.656412743634505</v>
      </c>
      <c r="E11" s="10" t="s">
        <v>152</v>
      </c>
      <c r="F11" s="18">
        <v>16.832560905816202</v>
      </c>
      <c r="G11" s="10" t="s">
        <v>152</v>
      </c>
      <c r="H11" s="18">
        <v>53.663488340289298</v>
      </c>
      <c r="I11" s="10" t="s">
        <v>152</v>
      </c>
      <c r="J11" s="18">
        <v>68.721395921755303</v>
      </c>
      <c r="K11" s="10" t="s">
        <v>152</v>
      </c>
      <c r="L11" s="18">
        <v>43.355888230550804</v>
      </c>
      <c r="M11" s="10" t="s">
        <v>152</v>
      </c>
      <c r="N11" s="18">
        <v>53.892358967796298</v>
      </c>
      <c r="O11" s="10" t="s">
        <v>152</v>
      </c>
      <c r="P11" s="18">
        <v>0</v>
      </c>
      <c r="Q11" s="10" t="s">
        <v>246</v>
      </c>
      <c r="R11" s="18">
        <v>58.764303338395003</v>
      </c>
      <c r="S11" s="10" t="s">
        <v>152</v>
      </c>
    </row>
    <row r="12" spans="1:19" x14ac:dyDescent="0.2">
      <c r="A12" s="12" t="s">
        <v>171</v>
      </c>
      <c r="B12" s="18">
        <v>74.653906004337799</v>
      </c>
      <c r="C12" s="10" t="s">
        <v>152</v>
      </c>
      <c r="D12" s="18">
        <v>70.979134287982802</v>
      </c>
      <c r="E12" s="10" t="s">
        <v>152</v>
      </c>
      <c r="F12" s="18">
        <v>18.319388815260499</v>
      </c>
      <c r="G12" s="10" t="s">
        <v>152</v>
      </c>
      <c r="H12" s="18">
        <v>56.496535037613398</v>
      </c>
      <c r="I12" s="10" t="s">
        <v>152</v>
      </c>
      <c r="J12" s="18">
        <v>68.922881906307296</v>
      </c>
      <c r="K12" s="10" t="s">
        <v>152</v>
      </c>
      <c r="L12" s="18">
        <v>42.127097742748397</v>
      </c>
      <c r="M12" s="10" t="s">
        <v>152</v>
      </c>
      <c r="N12" s="18">
        <v>55.282600293713301</v>
      </c>
      <c r="O12" s="10" t="s">
        <v>152</v>
      </c>
      <c r="P12" s="18">
        <v>0</v>
      </c>
      <c r="Q12" s="10" t="s">
        <v>246</v>
      </c>
      <c r="R12" s="18">
        <v>59.686670779182201</v>
      </c>
      <c r="S12" s="10" t="s">
        <v>152</v>
      </c>
    </row>
    <row r="13" spans="1:19" x14ac:dyDescent="0.2">
      <c r="A13" s="12" t="s">
        <v>172</v>
      </c>
      <c r="B13" s="18">
        <v>74.7574781623251</v>
      </c>
      <c r="C13" s="10" t="s">
        <v>152</v>
      </c>
      <c r="D13" s="18">
        <v>70.524977811570906</v>
      </c>
      <c r="E13" s="10" t="s">
        <v>152</v>
      </c>
      <c r="F13" s="18">
        <v>17.798791795090001</v>
      </c>
      <c r="G13" s="10" t="s">
        <v>152</v>
      </c>
      <c r="H13" s="18">
        <v>56.891691149990102</v>
      </c>
      <c r="I13" s="10" t="s">
        <v>152</v>
      </c>
      <c r="J13" s="18">
        <v>68.401308221741999</v>
      </c>
      <c r="K13" s="10" t="s">
        <v>152</v>
      </c>
      <c r="L13" s="18">
        <v>35.039599646294398</v>
      </c>
      <c r="M13" s="10" t="s">
        <v>152</v>
      </c>
      <c r="N13" s="18">
        <v>54.521149998124599</v>
      </c>
      <c r="O13" s="10" t="s">
        <v>152</v>
      </c>
      <c r="P13" s="18">
        <v>0</v>
      </c>
      <c r="Q13" s="10" t="s">
        <v>246</v>
      </c>
      <c r="R13" s="18">
        <v>58.924466979342199</v>
      </c>
      <c r="S13" s="10" t="s">
        <v>152</v>
      </c>
    </row>
    <row r="14" spans="1:19" x14ac:dyDescent="0.2">
      <c r="A14" s="12" t="s">
        <v>173</v>
      </c>
      <c r="B14" s="18">
        <v>73.856875539775501</v>
      </c>
      <c r="C14" s="10" t="s">
        <v>152</v>
      </c>
      <c r="D14" s="18">
        <v>70.645700974134797</v>
      </c>
      <c r="E14" s="10" t="s">
        <v>152</v>
      </c>
      <c r="F14" s="18">
        <v>16.283677722377899</v>
      </c>
      <c r="G14" s="10" t="s">
        <v>152</v>
      </c>
      <c r="H14" s="18">
        <v>55.670278185123202</v>
      </c>
      <c r="I14" s="10" t="s">
        <v>152</v>
      </c>
      <c r="J14" s="18">
        <v>68.803341643460797</v>
      </c>
      <c r="K14" s="10" t="s">
        <v>152</v>
      </c>
      <c r="L14" s="18">
        <v>34.153100314873299</v>
      </c>
      <c r="M14" s="10" t="s">
        <v>152</v>
      </c>
      <c r="N14" s="18">
        <v>54.0695842066906</v>
      </c>
      <c r="O14" s="10" t="s">
        <v>152</v>
      </c>
      <c r="P14" s="18">
        <v>0</v>
      </c>
      <c r="Q14" s="10" t="s">
        <v>246</v>
      </c>
      <c r="R14" s="18">
        <v>58.086088769825103</v>
      </c>
      <c r="S14" s="10" t="s">
        <v>152</v>
      </c>
    </row>
    <row r="15" spans="1:19" x14ac:dyDescent="0.2">
      <c r="A15" s="12" t="s">
        <v>174</v>
      </c>
      <c r="B15" s="18">
        <v>72.964516671382498</v>
      </c>
      <c r="C15" s="10" t="s">
        <v>152</v>
      </c>
      <c r="D15" s="18">
        <v>67.847344854489293</v>
      </c>
      <c r="E15" s="10" t="s">
        <v>152</v>
      </c>
      <c r="F15" s="18">
        <v>16.231425423311201</v>
      </c>
      <c r="G15" s="10" t="s">
        <v>152</v>
      </c>
      <c r="H15" s="18">
        <v>56.366123725900799</v>
      </c>
      <c r="I15" s="10" t="s">
        <v>152</v>
      </c>
      <c r="J15" s="18">
        <v>68.797399979863101</v>
      </c>
      <c r="K15" s="10" t="s">
        <v>152</v>
      </c>
      <c r="L15" s="18">
        <v>32.7225758936791</v>
      </c>
      <c r="M15" s="10" t="s">
        <v>152</v>
      </c>
      <c r="N15" s="18">
        <v>53.996835482918698</v>
      </c>
      <c r="O15" s="10" t="s">
        <v>152</v>
      </c>
      <c r="P15" s="18">
        <v>0</v>
      </c>
      <c r="Q15" s="10" t="s">
        <v>246</v>
      </c>
      <c r="R15" s="18">
        <v>56.265904764078002</v>
      </c>
      <c r="S15" s="10" t="s">
        <v>152</v>
      </c>
    </row>
    <row r="16" spans="1:19" x14ac:dyDescent="0.2">
      <c r="A16" s="12" t="s">
        <v>176</v>
      </c>
      <c r="B16" s="18">
        <v>71.909198795997099</v>
      </c>
      <c r="C16" s="10" t="s">
        <v>152</v>
      </c>
      <c r="D16" s="18">
        <v>66.738592974297603</v>
      </c>
      <c r="E16" s="10" t="s">
        <v>152</v>
      </c>
      <c r="F16" s="18">
        <v>15.7195538401094</v>
      </c>
      <c r="G16" s="10" t="s">
        <v>152</v>
      </c>
      <c r="H16" s="18">
        <v>55.634524869951797</v>
      </c>
      <c r="I16" s="10" t="s">
        <v>152</v>
      </c>
      <c r="J16" s="18">
        <v>66.209629619175999</v>
      </c>
      <c r="K16" s="10" t="s">
        <v>152</v>
      </c>
      <c r="L16" s="18">
        <v>31.315072922086799</v>
      </c>
      <c r="M16" s="10" t="s">
        <v>152</v>
      </c>
      <c r="N16" s="18">
        <v>53.014341009416398</v>
      </c>
      <c r="O16" s="10" t="s">
        <v>152</v>
      </c>
      <c r="P16" s="18">
        <v>0</v>
      </c>
      <c r="Q16" s="10" t="s">
        <v>246</v>
      </c>
      <c r="R16" s="18">
        <v>54.9832572630595</v>
      </c>
      <c r="S16" s="10" t="s">
        <v>152</v>
      </c>
    </row>
    <row r="17" spans="1:19" x14ac:dyDescent="0.2">
      <c r="A17" s="12" t="s">
        <v>177</v>
      </c>
      <c r="B17" s="18">
        <v>71.371017522489495</v>
      </c>
      <c r="C17" s="10" t="s">
        <v>152</v>
      </c>
      <c r="D17" s="18">
        <v>71.310886298421195</v>
      </c>
      <c r="E17" s="10" t="s">
        <v>152</v>
      </c>
      <c r="F17" s="18">
        <v>12.8127032038803</v>
      </c>
      <c r="G17" s="10" t="s">
        <v>152</v>
      </c>
      <c r="H17" s="18">
        <v>55.219733055997501</v>
      </c>
      <c r="I17" s="10" t="s">
        <v>152</v>
      </c>
      <c r="J17" s="18">
        <v>63.933427533589501</v>
      </c>
      <c r="K17" s="10" t="s">
        <v>152</v>
      </c>
      <c r="L17" s="18">
        <v>31.2038536670605</v>
      </c>
      <c r="M17" s="10" t="s">
        <v>152</v>
      </c>
      <c r="N17" s="18">
        <v>50.720617072360902</v>
      </c>
      <c r="O17" s="10" t="s">
        <v>152</v>
      </c>
      <c r="P17" s="18">
        <v>0</v>
      </c>
      <c r="Q17" s="10" t="s">
        <v>246</v>
      </c>
      <c r="R17" s="18">
        <v>55.392619022321902</v>
      </c>
      <c r="S17" s="10" t="s">
        <v>152</v>
      </c>
    </row>
    <row r="18" spans="1:19" x14ac:dyDescent="0.2">
      <c r="A18" s="12" t="s">
        <v>178</v>
      </c>
      <c r="B18" s="18">
        <v>73.544610992148506</v>
      </c>
      <c r="C18" s="10" t="s">
        <v>152</v>
      </c>
      <c r="D18" s="18">
        <v>67.116710107542204</v>
      </c>
      <c r="E18" s="10" t="s">
        <v>152</v>
      </c>
      <c r="F18" s="18">
        <v>10.968758990426201</v>
      </c>
      <c r="G18" s="10" t="s">
        <v>152</v>
      </c>
      <c r="H18" s="18">
        <v>56.252939316844</v>
      </c>
      <c r="I18" s="10" t="s">
        <v>152</v>
      </c>
      <c r="J18" s="18">
        <v>65.099920357135403</v>
      </c>
      <c r="K18" s="10" t="s">
        <v>152</v>
      </c>
      <c r="L18" s="18">
        <v>30.225755491005501</v>
      </c>
      <c r="M18" s="10" t="s">
        <v>152</v>
      </c>
      <c r="N18" s="18">
        <v>51.1510277691659</v>
      </c>
      <c r="O18" s="10" t="s">
        <v>152</v>
      </c>
      <c r="P18" s="18">
        <v>0</v>
      </c>
      <c r="Q18" s="10" t="s">
        <v>246</v>
      </c>
      <c r="R18" s="18">
        <v>54.699993741575497</v>
      </c>
      <c r="S18" s="10" t="s">
        <v>152</v>
      </c>
    </row>
    <row r="19" spans="1:19" x14ac:dyDescent="0.2">
      <c r="A19" s="12" t="s">
        <v>179</v>
      </c>
      <c r="B19" s="18">
        <v>73.482435872015103</v>
      </c>
      <c r="C19" s="10" t="s">
        <v>152</v>
      </c>
      <c r="D19" s="18">
        <v>66.336462853992202</v>
      </c>
      <c r="E19" s="10" t="s">
        <v>152</v>
      </c>
      <c r="F19" s="18">
        <v>9.0457962908313299</v>
      </c>
      <c r="G19" s="10" t="s">
        <v>152</v>
      </c>
      <c r="H19" s="18">
        <v>56.020950688986503</v>
      </c>
      <c r="I19" s="10" t="s">
        <v>152</v>
      </c>
      <c r="J19" s="18">
        <v>63.830950089371598</v>
      </c>
      <c r="K19" s="10" t="s">
        <v>152</v>
      </c>
      <c r="L19" s="18">
        <v>29.953350826773299</v>
      </c>
      <c r="M19" s="10" t="s">
        <v>152</v>
      </c>
      <c r="N19" s="18">
        <v>49.091502596687597</v>
      </c>
      <c r="O19" s="10" t="s">
        <v>152</v>
      </c>
      <c r="P19" s="18">
        <v>0</v>
      </c>
      <c r="Q19" s="10" t="s">
        <v>246</v>
      </c>
      <c r="R19" s="18">
        <v>53.098989121866303</v>
      </c>
      <c r="S19" s="10" t="s">
        <v>152</v>
      </c>
    </row>
    <row r="20" spans="1:19" x14ac:dyDescent="0.2">
      <c r="A20" s="12" t="s">
        <v>180</v>
      </c>
      <c r="B20" s="18">
        <v>72.728504335260098</v>
      </c>
      <c r="C20" s="10" t="s">
        <v>152</v>
      </c>
      <c r="D20" s="18">
        <v>65.209658108618299</v>
      </c>
      <c r="E20" s="10" t="s">
        <v>152</v>
      </c>
      <c r="F20" s="18">
        <v>7.4476890795828403</v>
      </c>
      <c r="G20" s="10" t="s">
        <v>152</v>
      </c>
      <c r="H20" s="18">
        <v>56.3692512390123</v>
      </c>
      <c r="I20" s="10" t="s">
        <v>152</v>
      </c>
      <c r="J20" s="18">
        <v>64.500203497688204</v>
      </c>
      <c r="K20" s="10" t="s">
        <v>152</v>
      </c>
      <c r="L20" s="18">
        <v>35.381877780379298</v>
      </c>
      <c r="M20" s="10" t="s">
        <v>152</v>
      </c>
      <c r="N20" s="18">
        <v>46.627422463929797</v>
      </c>
      <c r="O20" s="10" t="s">
        <v>152</v>
      </c>
      <c r="P20" s="18">
        <v>0</v>
      </c>
      <c r="Q20" s="10" t="s">
        <v>246</v>
      </c>
      <c r="R20" s="18">
        <v>52.068501782238101</v>
      </c>
      <c r="S20" s="10" t="s">
        <v>152</v>
      </c>
    </row>
    <row r="21" spans="1:19" x14ac:dyDescent="0.2">
      <c r="A21" s="12" t="s">
        <v>181</v>
      </c>
      <c r="B21" s="18">
        <v>72.871011416393003</v>
      </c>
      <c r="C21" s="10" t="s">
        <v>152</v>
      </c>
      <c r="D21" s="18">
        <v>65.202435597040505</v>
      </c>
      <c r="E21" s="10" t="s">
        <v>152</v>
      </c>
      <c r="F21" s="18">
        <v>7.3259846212152198</v>
      </c>
      <c r="G21" s="10" t="s">
        <v>152</v>
      </c>
      <c r="H21" s="18">
        <v>58.969318141229401</v>
      </c>
      <c r="I21" s="10" t="s">
        <v>152</v>
      </c>
      <c r="J21" s="18">
        <v>63.912810428741501</v>
      </c>
      <c r="K21" s="10" t="s">
        <v>152</v>
      </c>
      <c r="L21" s="18">
        <v>35.123791335333998</v>
      </c>
      <c r="M21" s="10" t="s">
        <v>152</v>
      </c>
      <c r="N21" s="18">
        <v>46.803723031065701</v>
      </c>
      <c r="O21" s="10" t="s">
        <v>152</v>
      </c>
      <c r="P21" s="18">
        <v>0</v>
      </c>
      <c r="Q21" s="10" t="s">
        <v>246</v>
      </c>
      <c r="R21" s="18">
        <v>51.933923116401601</v>
      </c>
      <c r="S21" s="10" t="s">
        <v>152</v>
      </c>
    </row>
    <row r="22" spans="1:19" x14ac:dyDescent="0.2">
      <c r="A22" s="12" t="s">
        <v>182</v>
      </c>
      <c r="B22" s="18">
        <v>72.752313507407607</v>
      </c>
      <c r="C22" s="10" t="s">
        <v>152</v>
      </c>
      <c r="D22" s="18">
        <v>64.112179469293196</v>
      </c>
      <c r="E22" s="10" t="s">
        <v>152</v>
      </c>
      <c r="F22" s="18">
        <v>6.9942218056243197</v>
      </c>
      <c r="G22" s="10" t="s">
        <v>152</v>
      </c>
      <c r="H22" s="18">
        <v>58.28993088008</v>
      </c>
      <c r="I22" s="10" t="s">
        <v>152</v>
      </c>
      <c r="J22" s="18">
        <v>63.648875725729503</v>
      </c>
      <c r="K22" s="10" t="s">
        <v>152</v>
      </c>
      <c r="L22" s="18">
        <v>35.503581109641999</v>
      </c>
      <c r="M22" s="10" t="s">
        <v>152</v>
      </c>
      <c r="N22" s="18">
        <v>44.700077132478597</v>
      </c>
      <c r="O22" s="10" t="s">
        <v>152</v>
      </c>
      <c r="P22" s="18">
        <v>0</v>
      </c>
      <c r="Q22" s="10" t="s">
        <v>246</v>
      </c>
      <c r="R22" s="18">
        <v>50.588311873986498</v>
      </c>
      <c r="S22" s="10" t="s">
        <v>152</v>
      </c>
    </row>
    <row r="23" spans="1:19" x14ac:dyDescent="0.2">
      <c r="A23" s="12" t="s">
        <v>184</v>
      </c>
      <c r="B23" s="18">
        <v>72.492556834804802</v>
      </c>
      <c r="C23" s="10" t="s">
        <v>152</v>
      </c>
      <c r="D23" s="18">
        <v>64.452596473807205</v>
      </c>
      <c r="E23" s="10" t="s">
        <v>152</v>
      </c>
      <c r="F23" s="18">
        <v>6.00057684098197</v>
      </c>
      <c r="G23" s="10" t="s">
        <v>152</v>
      </c>
      <c r="H23" s="18">
        <v>58.745063819724201</v>
      </c>
      <c r="I23" s="10" t="s">
        <v>152</v>
      </c>
      <c r="J23" s="18">
        <v>61.717148380768997</v>
      </c>
      <c r="K23" s="10" t="s">
        <v>152</v>
      </c>
      <c r="L23" s="18">
        <v>34.996700794198802</v>
      </c>
      <c r="M23" s="10" t="s">
        <v>152</v>
      </c>
      <c r="N23" s="18">
        <v>45.165150823214198</v>
      </c>
      <c r="O23" s="10" t="s">
        <v>152</v>
      </c>
      <c r="P23" s="18">
        <v>0</v>
      </c>
      <c r="Q23" s="10" t="s">
        <v>246</v>
      </c>
      <c r="R23" s="18">
        <v>50.722264874260702</v>
      </c>
      <c r="S23" s="10" t="s">
        <v>152</v>
      </c>
    </row>
    <row r="24" spans="1:19" x14ac:dyDescent="0.2">
      <c r="A24" s="12" t="s">
        <v>185</v>
      </c>
      <c r="B24" s="18">
        <v>69.245478120999294</v>
      </c>
      <c r="C24" s="10" t="s">
        <v>152</v>
      </c>
      <c r="D24" s="18">
        <v>64.925485017006096</v>
      </c>
      <c r="E24" s="10" t="s">
        <v>152</v>
      </c>
      <c r="F24" s="18">
        <v>4.99449386476602</v>
      </c>
      <c r="G24" s="10" t="s">
        <v>152</v>
      </c>
      <c r="H24" s="18">
        <v>59.296100811683303</v>
      </c>
      <c r="I24" s="10" t="s">
        <v>152</v>
      </c>
      <c r="J24" s="18">
        <v>63.143229324499899</v>
      </c>
      <c r="K24" s="10" t="s">
        <v>152</v>
      </c>
      <c r="L24" s="18">
        <v>35.701482749738297</v>
      </c>
      <c r="M24" s="10" t="s">
        <v>152</v>
      </c>
      <c r="N24" s="18">
        <v>47.662301035346601</v>
      </c>
      <c r="O24" s="10" t="s">
        <v>152</v>
      </c>
      <c r="P24" s="18">
        <v>0</v>
      </c>
      <c r="Q24" s="10" t="s">
        <v>246</v>
      </c>
      <c r="R24" s="18">
        <v>51.212893774249899</v>
      </c>
      <c r="S24" s="10" t="s">
        <v>152</v>
      </c>
    </row>
    <row r="25" spans="1:19" x14ac:dyDescent="0.2">
      <c r="A25" s="12" t="s">
        <v>187</v>
      </c>
      <c r="B25" s="18">
        <v>69.267476552326599</v>
      </c>
      <c r="C25" s="10" t="s">
        <v>152</v>
      </c>
      <c r="D25" s="18">
        <v>64.932387396711405</v>
      </c>
      <c r="E25" s="10" t="s">
        <v>168</v>
      </c>
      <c r="F25" s="18">
        <v>4.5695585209934002</v>
      </c>
      <c r="G25" s="10" t="s">
        <v>152</v>
      </c>
      <c r="H25" s="18">
        <v>58.636606271976298</v>
      </c>
      <c r="I25" s="10" t="s">
        <v>152</v>
      </c>
      <c r="J25" s="18">
        <v>55.496292801568302</v>
      </c>
      <c r="K25" s="10" t="s">
        <v>152</v>
      </c>
      <c r="L25" s="18">
        <v>34.890717131349497</v>
      </c>
      <c r="M25" s="10" t="s">
        <v>152</v>
      </c>
      <c r="N25" s="18">
        <v>46.359899715398797</v>
      </c>
      <c r="O25" s="10" t="s">
        <v>152</v>
      </c>
      <c r="P25" s="18">
        <v>0</v>
      </c>
      <c r="Q25" s="10" t="s">
        <v>246</v>
      </c>
      <c r="R25" s="18">
        <v>49.977007144412902</v>
      </c>
      <c r="S25" s="10" t="s">
        <v>152</v>
      </c>
    </row>
    <row r="26" spans="1:19" x14ac:dyDescent="0.2">
      <c r="A26" s="12" t="s">
        <v>188</v>
      </c>
      <c r="B26" s="18">
        <v>65.940028670607902</v>
      </c>
      <c r="C26" s="10" t="s">
        <v>152</v>
      </c>
      <c r="D26" s="18">
        <v>65.534634063800198</v>
      </c>
      <c r="E26" s="10" t="s">
        <v>152</v>
      </c>
      <c r="F26" s="18">
        <v>4.4683867783665798</v>
      </c>
      <c r="G26" s="10" t="s">
        <v>152</v>
      </c>
      <c r="H26" s="18">
        <v>56.498347706777899</v>
      </c>
      <c r="I26" s="10" t="s">
        <v>152</v>
      </c>
      <c r="J26" s="18">
        <v>55.776469832398199</v>
      </c>
      <c r="K26" s="10" t="s">
        <v>152</v>
      </c>
      <c r="L26" s="18">
        <v>33.790562135588999</v>
      </c>
      <c r="M26" s="10" t="s">
        <v>152</v>
      </c>
      <c r="N26" s="18">
        <v>46.306511589878603</v>
      </c>
      <c r="O26" s="10" t="s">
        <v>152</v>
      </c>
      <c r="P26" s="18">
        <v>0</v>
      </c>
      <c r="Q26" s="10" t="s">
        <v>246</v>
      </c>
      <c r="R26" s="18">
        <v>49.711259612253301</v>
      </c>
      <c r="S26" s="10" t="s">
        <v>152</v>
      </c>
    </row>
    <row r="27" spans="1:19" x14ac:dyDescent="0.2">
      <c r="A27" s="12" t="s">
        <v>189</v>
      </c>
      <c r="B27" s="18">
        <v>45.277173483820498</v>
      </c>
      <c r="C27" s="10" t="s">
        <v>152</v>
      </c>
      <c r="D27" s="18">
        <v>58.076132090182199</v>
      </c>
      <c r="E27" s="10" t="s">
        <v>152</v>
      </c>
      <c r="F27" s="18">
        <v>34.164422696502299</v>
      </c>
      <c r="G27" s="10" t="s">
        <v>152</v>
      </c>
      <c r="H27" s="18">
        <v>47.696868149857899</v>
      </c>
      <c r="I27" s="10" t="s">
        <v>152</v>
      </c>
      <c r="J27" s="18">
        <v>49.217731695721</v>
      </c>
      <c r="K27" s="10" t="s">
        <v>152</v>
      </c>
      <c r="L27" s="18">
        <v>31.048138658262801</v>
      </c>
      <c r="M27" s="10" t="s">
        <v>152</v>
      </c>
      <c r="N27" s="18">
        <v>43.161236868073402</v>
      </c>
      <c r="O27" s="10" t="s">
        <v>152</v>
      </c>
      <c r="P27" s="18">
        <v>0</v>
      </c>
      <c r="Q27" s="10" t="s">
        <v>246</v>
      </c>
      <c r="R27" s="18">
        <v>47.970307233075999</v>
      </c>
      <c r="S27" s="10" t="s">
        <v>152</v>
      </c>
    </row>
    <row r="28" spans="1:19" x14ac:dyDescent="0.2">
      <c r="A28" s="12" t="s">
        <v>190</v>
      </c>
      <c r="B28" s="18">
        <v>42.875680922182397</v>
      </c>
      <c r="C28" s="10" t="s">
        <v>152</v>
      </c>
      <c r="D28" s="18">
        <v>60.066281729391797</v>
      </c>
      <c r="E28" s="10" t="s">
        <v>152</v>
      </c>
      <c r="F28" s="18">
        <v>39.018522684927802</v>
      </c>
      <c r="G28" s="10" t="s">
        <v>152</v>
      </c>
      <c r="H28" s="18">
        <v>53.982206135129701</v>
      </c>
      <c r="I28" s="10" t="s">
        <v>152</v>
      </c>
      <c r="J28" s="18">
        <v>53.3421326450271</v>
      </c>
      <c r="K28" s="10" t="s">
        <v>152</v>
      </c>
      <c r="L28" s="18">
        <v>29.4804794363287</v>
      </c>
      <c r="M28" s="10" t="s">
        <v>152</v>
      </c>
      <c r="N28" s="18">
        <v>45.524899451213997</v>
      </c>
      <c r="O28" s="10" t="s">
        <v>152</v>
      </c>
      <c r="P28" s="18">
        <v>0</v>
      </c>
      <c r="Q28" s="10" t="s">
        <v>246</v>
      </c>
      <c r="R28" s="18">
        <v>50.732284427299099</v>
      </c>
      <c r="S28" s="10" t="s">
        <v>152</v>
      </c>
    </row>
    <row r="29" spans="1:19" x14ac:dyDescent="0.2">
      <c r="A29" s="12" t="s">
        <v>191</v>
      </c>
      <c r="B29" s="18">
        <v>36.316337646929</v>
      </c>
      <c r="C29" s="10" t="s">
        <v>152</v>
      </c>
      <c r="D29" s="18">
        <v>57.529283865822201</v>
      </c>
      <c r="E29" s="10" t="s">
        <v>152</v>
      </c>
      <c r="F29" s="18">
        <v>37.770120547466099</v>
      </c>
      <c r="G29" s="10" t="s">
        <v>152</v>
      </c>
      <c r="H29" s="18">
        <v>52.486235352742902</v>
      </c>
      <c r="I29" s="10" t="s">
        <v>152</v>
      </c>
      <c r="J29" s="18">
        <v>54.656562124658102</v>
      </c>
      <c r="K29" s="10" t="s">
        <v>152</v>
      </c>
      <c r="L29" s="18">
        <v>27.627828266987802</v>
      </c>
      <c r="M29" s="10" t="s">
        <v>152</v>
      </c>
      <c r="N29" s="18">
        <v>35.516934582497903</v>
      </c>
      <c r="O29" s="10" t="s">
        <v>152</v>
      </c>
      <c r="P29" s="18">
        <v>0</v>
      </c>
      <c r="Q29" s="10" t="s">
        <v>246</v>
      </c>
      <c r="R29" s="18">
        <v>46.572855898542898</v>
      </c>
      <c r="S29" s="10" t="s">
        <v>152</v>
      </c>
    </row>
    <row r="30" spans="1:19" x14ac:dyDescent="0.2">
      <c r="A30" s="12" t="s">
        <v>192</v>
      </c>
      <c r="B30" s="18">
        <v>43.577596984409901</v>
      </c>
      <c r="C30" s="10" t="s">
        <v>152</v>
      </c>
      <c r="D30" s="18">
        <v>62.924404545966702</v>
      </c>
      <c r="E30" s="10" t="s">
        <v>152</v>
      </c>
      <c r="F30" s="18">
        <v>36.998129338490997</v>
      </c>
      <c r="G30" s="10" t="s">
        <v>152</v>
      </c>
      <c r="H30" s="18">
        <v>52.743331535568103</v>
      </c>
      <c r="I30" s="10" t="s">
        <v>152</v>
      </c>
      <c r="J30" s="18">
        <v>51.194504177742402</v>
      </c>
      <c r="K30" s="10" t="s">
        <v>152</v>
      </c>
      <c r="L30" s="18">
        <v>27.9937532114139</v>
      </c>
      <c r="M30" s="10" t="s">
        <v>152</v>
      </c>
      <c r="N30" s="18">
        <v>40.788172101622401</v>
      </c>
      <c r="O30" s="10" t="s">
        <v>152</v>
      </c>
      <c r="P30" s="18">
        <v>0</v>
      </c>
      <c r="Q30" s="10" t="s">
        <v>246</v>
      </c>
      <c r="R30" s="18">
        <v>50.098675087536698</v>
      </c>
      <c r="S30" s="10" t="s">
        <v>152</v>
      </c>
    </row>
    <row r="31" spans="1:19" x14ac:dyDescent="0.2">
      <c r="A31" s="12" t="s">
        <v>193</v>
      </c>
      <c r="B31" s="18">
        <v>48.071588500343097</v>
      </c>
      <c r="C31" s="10" t="s">
        <v>152</v>
      </c>
      <c r="D31" s="18">
        <v>63.715009089618697</v>
      </c>
      <c r="E31" s="10" t="s">
        <v>152</v>
      </c>
      <c r="F31" s="18">
        <v>42.202460672227801</v>
      </c>
      <c r="G31" s="10" t="s">
        <v>152</v>
      </c>
      <c r="H31" s="18">
        <v>52.520402488711802</v>
      </c>
      <c r="I31" s="10" t="s">
        <v>152</v>
      </c>
      <c r="J31" s="18">
        <v>53.530865768411097</v>
      </c>
      <c r="K31" s="10" t="s">
        <v>152</v>
      </c>
      <c r="L31" s="18">
        <v>27.5626763902543</v>
      </c>
      <c r="M31" s="10" t="s">
        <v>152</v>
      </c>
      <c r="N31" s="18">
        <v>40.999136810495301</v>
      </c>
      <c r="O31" s="10" t="s">
        <v>152</v>
      </c>
      <c r="P31" s="18">
        <v>0</v>
      </c>
      <c r="Q31" s="10" t="s">
        <v>246</v>
      </c>
      <c r="R31" s="18">
        <v>50.709034454990999</v>
      </c>
      <c r="S31" s="10" t="s">
        <v>152</v>
      </c>
    </row>
    <row r="32" spans="1:19" x14ac:dyDescent="0.2">
      <c r="A32" s="15" t="s">
        <v>195</v>
      </c>
      <c r="B32" s="19">
        <v>51.880648750442603</v>
      </c>
      <c r="C32" s="14" t="s">
        <v>152</v>
      </c>
      <c r="D32" s="19">
        <v>66.060476878407201</v>
      </c>
      <c r="E32" s="14" t="s">
        <v>152</v>
      </c>
      <c r="F32" s="19">
        <v>42.675898494381201</v>
      </c>
      <c r="G32" s="14" t="s">
        <v>152</v>
      </c>
      <c r="H32" s="19">
        <v>55.129075291431199</v>
      </c>
      <c r="I32" s="14" t="s">
        <v>152</v>
      </c>
      <c r="J32" s="19">
        <v>54.797603999036397</v>
      </c>
      <c r="K32" s="14" t="s">
        <v>152</v>
      </c>
      <c r="L32" s="19">
        <v>27.176922802810701</v>
      </c>
      <c r="M32" s="14" t="s">
        <v>152</v>
      </c>
      <c r="N32" s="19">
        <v>42.598591090276201</v>
      </c>
      <c r="O32" s="14" t="s">
        <v>152</v>
      </c>
      <c r="P32" s="19">
        <v>0</v>
      </c>
      <c r="Q32" s="14" t="s">
        <v>246</v>
      </c>
      <c r="R32" s="19">
        <v>52.862227106015197</v>
      </c>
      <c r="S32" s="14" t="s">
        <v>152</v>
      </c>
    </row>
    <row r="34" spans="1:2" x14ac:dyDescent="0.2">
      <c r="A34" s="16" t="s">
        <v>196</v>
      </c>
      <c r="B34" s="16" t="s">
        <v>211</v>
      </c>
    </row>
    <row r="36" spans="1:2" x14ac:dyDescent="0.2">
      <c r="B36" s="16" t="s">
        <v>247</v>
      </c>
    </row>
    <row r="37" spans="1:2" x14ac:dyDescent="0.2">
      <c r="B37" s="16" t="s">
        <v>248</v>
      </c>
    </row>
    <row r="39" spans="1:2" x14ac:dyDescent="0.2">
      <c r="B39" s="16" t="s">
        <v>250</v>
      </c>
    </row>
    <row r="42" spans="1:2" x14ac:dyDescent="0.2">
      <c r="A42" s="17" t="str">
        <f>HYPERLINK("#'GAMING_MACHINES 9'!A2", "&lt;&lt;&lt; Previous table")</f>
        <v>&lt;&lt;&lt; Previous table</v>
      </c>
    </row>
    <row r="43" spans="1:2" x14ac:dyDescent="0.2">
      <c r="A43" s="17" t="str">
        <f>HYPERLINK("#'GAMING_MACHINES 11'!A2",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S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HYPERLINK("#'INDEX'!B31", "Link to index")</f>
        <v>Link to index</v>
      </c>
    </row>
    <row r="2" spans="1:19" ht="15.75" customHeight="1" x14ac:dyDescent="0.2">
      <c r="A2" s="27" t="s">
        <v>260</v>
      </c>
      <c r="B2" s="28"/>
      <c r="C2" s="28"/>
      <c r="D2" s="28"/>
      <c r="E2" s="28"/>
      <c r="F2" s="28"/>
      <c r="G2" s="28"/>
      <c r="H2" s="28"/>
      <c r="I2" s="28"/>
      <c r="J2" s="28"/>
      <c r="K2" s="28"/>
      <c r="L2" s="28"/>
      <c r="M2" s="28"/>
      <c r="N2" s="28"/>
      <c r="O2" s="28"/>
      <c r="P2" s="28"/>
      <c r="Q2" s="28"/>
      <c r="R2" s="28"/>
      <c r="S2" s="28"/>
    </row>
    <row r="3" spans="1:19" ht="15.75" customHeight="1" x14ac:dyDescent="0.2">
      <c r="A3" s="27" t="s">
        <v>42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37.667999999999999</v>
      </c>
      <c r="C7" s="10" t="s">
        <v>152</v>
      </c>
      <c r="D7" s="9">
        <v>940.65499999999997</v>
      </c>
      <c r="E7" s="10" t="s">
        <v>152</v>
      </c>
      <c r="F7" s="9">
        <v>12.443</v>
      </c>
      <c r="G7" s="10" t="s">
        <v>152</v>
      </c>
      <c r="H7" s="9">
        <v>308.07038748000002</v>
      </c>
      <c r="I7" s="10" t="s">
        <v>152</v>
      </c>
      <c r="J7" s="9">
        <v>211.77799999999999</v>
      </c>
      <c r="K7" s="10" t="s">
        <v>152</v>
      </c>
      <c r="L7" s="9">
        <v>19.814710000000002</v>
      </c>
      <c r="M7" s="10" t="s">
        <v>152</v>
      </c>
      <c r="N7" s="9">
        <v>0</v>
      </c>
      <c r="O7" s="10" t="s">
        <v>167</v>
      </c>
      <c r="P7" s="9">
        <v>0</v>
      </c>
      <c r="Q7" s="10" t="s">
        <v>246</v>
      </c>
      <c r="R7" s="9">
        <v>1530.4290974800001</v>
      </c>
      <c r="S7" s="10" t="s">
        <v>169</v>
      </c>
    </row>
    <row r="8" spans="1:19" x14ac:dyDescent="0.2">
      <c r="A8" s="12" t="s">
        <v>164</v>
      </c>
      <c r="B8" s="9">
        <v>26.661000000000001</v>
      </c>
      <c r="C8" s="10" t="s">
        <v>152</v>
      </c>
      <c r="D8" s="9">
        <v>690.78099999999995</v>
      </c>
      <c r="E8" s="10" t="s">
        <v>152</v>
      </c>
      <c r="F8" s="9">
        <v>10.111000000000001</v>
      </c>
      <c r="G8" s="10" t="s">
        <v>152</v>
      </c>
      <c r="H8" s="9">
        <v>276.85123676000001</v>
      </c>
      <c r="I8" s="10" t="s">
        <v>152</v>
      </c>
      <c r="J8" s="9">
        <v>189.916</v>
      </c>
      <c r="K8" s="10" t="s">
        <v>152</v>
      </c>
      <c r="L8" s="9">
        <v>25.385109</v>
      </c>
      <c r="M8" s="10" t="s">
        <v>152</v>
      </c>
      <c r="N8" s="9">
        <v>0</v>
      </c>
      <c r="O8" s="10" t="s">
        <v>167</v>
      </c>
      <c r="P8" s="9">
        <v>0</v>
      </c>
      <c r="Q8" s="10" t="s">
        <v>246</v>
      </c>
      <c r="R8" s="9">
        <v>1219.70534576</v>
      </c>
      <c r="S8" s="10" t="s">
        <v>169</v>
      </c>
    </row>
    <row r="9" spans="1:19" x14ac:dyDescent="0.2">
      <c r="A9" s="12" t="s">
        <v>165</v>
      </c>
      <c r="B9" s="9">
        <v>26.552</v>
      </c>
      <c r="C9" s="10" t="s">
        <v>152</v>
      </c>
      <c r="D9" s="9">
        <v>728.91099999999994</v>
      </c>
      <c r="E9" s="10" t="s">
        <v>152</v>
      </c>
      <c r="F9" s="9">
        <v>13.433999999999999</v>
      </c>
      <c r="G9" s="10" t="s">
        <v>152</v>
      </c>
      <c r="H9" s="9">
        <v>322.26963307</v>
      </c>
      <c r="I9" s="10" t="s">
        <v>168</v>
      </c>
      <c r="J9" s="9">
        <v>213.071</v>
      </c>
      <c r="K9" s="10" t="s">
        <v>152</v>
      </c>
      <c r="L9" s="9">
        <v>23.273457000000001</v>
      </c>
      <c r="M9" s="10" t="s">
        <v>152</v>
      </c>
      <c r="N9" s="9">
        <v>0</v>
      </c>
      <c r="O9" s="10" t="s">
        <v>167</v>
      </c>
      <c r="P9" s="9">
        <v>0</v>
      </c>
      <c r="Q9" s="10" t="s">
        <v>246</v>
      </c>
      <c r="R9" s="9">
        <v>1327.5110900699999</v>
      </c>
      <c r="S9" s="10" t="s">
        <v>169</v>
      </c>
    </row>
    <row r="10" spans="1:19" x14ac:dyDescent="0.2">
      <c r="A10" s="12" t="s">
        <v>166</v>
      </c>
      <c r="B10" s="9">
        <v>27.783999999999999</v>
      </c>
      <c r="C10" s="10" t="s">
        <v>152</v>
      </c>
      <c r="D10" s="9">
        <v>762.37199999999996</v>
      </c>
      <c r="E10" s="10" t="s">
        <v>152</v>
      </c>
      <c r="F10" s="9">
        <v>14.647</v>
      </c>
      <c r="G10" s="10" t="s">
        <v>152</v>
      </c>
      <c r="H10" s="9">
        <v>374.85071629999999</v>
      </c>
      <c r="I10" s="10" t="s">
        <v>152</v>
      </c>
      <c r="J10" s="9">
        <v>245.285</v>
      </c>
      <c r="K10" s="10" t="s">
        <v>152</v>
      </c>
      <c r="L10" s="9">
        <v>27.033000000000001</v>
      </c>
      <c r="M10" s="10" t="s">
        <v>152</v>
      </c>
      <c r="N10" s="9">
        <v>0</v>
      </c>
      <c r="O10" s="10" t="s">
        <v>167</v>
      </c>
      <c r="P10" s="9">
        <v>0</v>
      </c>
      <c r="Q10" s="10" t="s">
        <v>246</v>
      </c>
      <c r="R10" s="9">
        <v>1451.9717163</v>
      </c>
      <c r="S10" s="10" t="s">
        <v>169</v>
      </c>
    </row>
    <row r="11" spans="1:19" x14ac:dyDescent="0.2">
      <c r="A11" s="12" t="s">
        <v>170</v>
      </c>
      <c r="B11" s="9">
        <v>33.002000000000002</v>
      </c>
      <c r="C11" s="10" t="s">
        <v>152</v>
      </c>
      <c r="D11" s="9">
        <v>808.91200000000003</v>
      </c>
      <c r="E11" s="10" t="s">
        <v>152</v>
      </c>
      <c r="F11" s="9">
        <v>15.680999999999999</v>
      </c>
      <c r="G11" s="10" t="s">
        <v>152</v>
      </c>
      <c r="H11" s="9">
        <v>454.59309872</v>
      </c>
      <c r="I11" s="10" t="s">
        <v>152</v>
      </c>
      <c r="J11" s="9">
        <v>283.52100000000002</v>
      </c>
      <c r="K11" s="10" t="s">
        <v>152</v>
      </c>
      <c r="L11" s="9">
        <v>31.126000000000001</v>
      </c>
      <c r="M11" s="10" t="s">
        <v>152</v>
      </c>
      <c r="N11" s="9">
        <v>0</v>
      </c>
      <c r="O11" s="10" t="s">
        <v>167</v>
      </c>
      <c r="P11" s="9">
        <v>0</v>
      </c>
      <c r="Q11" s="10" t="s">
        <v>246</v>
      </c>
      <c r="R11" s="9">
        <v>1626.8350987199999</v>
      </c>
      <c r="S11" s="10" t="s">
        <v>169</v>
      </c>
    </row>
    <row r="12" spans="1:19" x14ac:dyDescent="0.2">
      <c r="A12" s="12" t="s">
        <v>171</v>
      </c>
      <c r="B12" s="9">
        <v>31.41</v>
      </c>
      <c r="C12" s="10" t="s">
        <v>152</v>
      </c>
      <c r="D12" s="9">
        <v>915.20299999999997</v>
      </c>
      <c r="E12" s="10" t="s">
        <v>152</v>
      </c>
      <c r="F12" s="9">
        <v>17.664999999999999</v>
      </c>
      <c r="G12" s="10" t="s">
        <v>152</v>
      </c>
      <c r="H12" s="9">
        <v>519.80005595</v>
      </c>
      <c r="I12" s="10" t="s">
        <v>152</v>
      </c>
      <c r="J12" s="9">
        <v>296.28500000000003</v>
      </c>
      <c r="K12" s="10" t="s">
        <v>152</v>
      </c>
      <c r="L12" s="9">
        <v>31.515999999999998</v>
      </c>
      <c r="M12" s="10" t="s">
        <v>152</v>
      </c>
      <c r="N12" s="9">
        <v>0</v>
      </c>
      <c r="O12" s="10" t="s">
        <v>167</v>
      </c>
      <c r="P12" s="9">
        <v>0</v>
      </c>
      <c r="Q12" s="10" t="s">
        <v>246</v>
      </c>
      <c r="R12" s="9">
        <v>1811.8790559500001</v>
      </c>
      <c r="S12" s="10" t="s">
        <v>169</v>
      </c>
    </row>
    <row r="13" spans="1:19" x14ac:dyDescent="0.2">
      <c r="A13" s="12" t="s">
        <v>172</v>
      </c>
      <c r="B13" s="9">
        <v>31.402999999999999</v>
      </c>
      <c r="C13" s="10" t="s">
        <v>152</v>
      </c>
      <c r="D13" s="9">
        <v>1013.9383</v>
      </c>
      <c r="E13" s="10" t="s">
        <v>152</v>
      </c>
      <c r="F13" s="9">
        <v>20.363340000000001</v>
      </c>
      <c r="G13" s="10" t="s">
        <v>152</v>
      </c>
      <c r="H13" s="9">
        <v>553.37373362000005</v>
      </c>
      <c r="I13" s="10" t="s">
        <v>152</v>
      </c>
      <c r="J13" s="9">
        <v>293.42</v>
      </c>
      <c r="K13" s="10" t="s">
        <v>152</v>
      </c>
      <c r="L13" s="9">
        <v>28.010999999999999</v>
      </c>
      <c r="M13" s="10" t="s">
        <v>152</v>
      </c>
      <c r="N13" s="9">
        <v>820.5</v>
      </c>
      <c r="O13" s="10" t="s">
        <v>175</v>
      </c>
      <c r="P13" s="9">
        <v>0</v>
      </c>
      <c r="Q13" s="10" t="s">
        <v>246</v>
      </c>
      <c r="R13" s="9">
        <v>2761.0093736200001</v>
      </c>
      <c r="S13" s="10" t="s">
        <v>152</v>
      </c>
    </row>
    <row r="14" spans="1:19" x14ac:dyDescent="0.2">
      <c r="A14" s="12" t="s">
        <v>173</v>
      </c>
      <c r="B14" s="9">
        <v>31.416</v>
      </c>
      <c r="C14" s="10" t="s">
        <v>152</v>
      </c>
      <c r="D14" s="9">
        <v>1124.492</v>
      </c>
      <c r="E14" s="10" t="s">
        <v>152</v>
      </c>
      <c r="F14" s="9">
        <v>23.283999999999999</v>
      </c>
      <c r="G14" s="10" t="s">
        <v>152</v>
      </c>
      <c r="H14" s="9">
        <v>516.97778028000005</v>
      </c>
      <c r="I14" s="10" t="s">
        <v>210</v>
      </c>
      <c r="J14" s="9">
        <v>313.84800000000001</v>
      </c>
      <c r="K14" s="10" t="s">
        <v>152</v>
      </c>
      <c r="L14" s="9">
        <v>28.712</v>
      </c>
      <c r="M14" s="10" t="s">
        <v>152</v>
      </c>
      <c r="N14" s="9">
        <v>841.85930268373295</v>
      </c>
      <c r="O14" s="10" t="s">
        <v>186</v>
      </c>
      <c r="P14" s="9">
        <v>0</v>
      </c>
      <c r="Q14" s="10" t="s">
        <v>246</v>
      </c>
      <c r="R14" s="9">
        <v>2880.5890829637301</v>
      </c>
      <c r="S14" s="10" t="s">
        <v>152</v>
      </c>
    </row>
    <row r="15" spans="1:19" x14ac:dyDescent="0.2">
      <c r="A15" s="12" t="s">
        <v>174</v>
      </c>
      <c r="B15" s="9">
        <v>34.673999999999999</v>
      </c>
      <c r="C15" s="10" t="s">
        <v>152</v>
      </c>
      <c r="D15" s="9">
        <v>992.89800000000002</v>
      </c>
      <c r="E15" s="10" t="s">
        <v>152</v>
      </c>
      <c r="F15" s="9">
        <v>26.684082440000001</v>
      </c>
      <c r="G15" s="10" t="s">
        <v>152</v>
      </c>
      <c r="H15" s="9">
        <v>565.83531034999999</v>
      </c>
      <c r="I15" s="10" t="s">
        <v>152</v>
      </c>
      <c r="J15" s="9">
        <v>295.03699999999998</v>
      </c>
      <c r="K15" s="10" t="s">
        <v>152</v>
      </c>
      <c r="L15" s="9">
        <v>30.047999999999998</v>
      </c>
      <c r="M15" s="10" t="s">
        <v>152</v>
      </c>
      <c r="N15" s="9">
        <v>862.53904410204905</v>
      </c>
      <c r="O15" s="10" t="s">
        <v>194</v>
      </c>
      <c r="P15" s="9">
        <v>0</v>
      </c>
      <c r="Q15" s="10" t="s">
        <v>246</v>
      </c>
      <c r="R15" s="9">
        <v>2807.7154368920501</v>
      </c>
      <c r="S15" s="10" t="s">
        <v>152</v>
      </c>
    </row>
    <row r="16" spans="1:19" x14ac:dyDescent="0.2">
      <c r="A16" s="12" t="s">
        <v>176</v>
      </c>
      <c r="B16" s="9">
        <v>34.121000000000002</v>
      </c>
      <c r="C16" s="10" t="s">
        <v>152</v>
      </c>
      <c r="D16" s="9">
        <v>1059.384</v>
      </c>
      <c r="E16" s="10" t="s">
        <v>152</v>
      </c>
      <c r="F16" s="9">
        <v>25.921161000000001</v>
      </c>
      <c r="G16" s="10" t="s">
        <v>152</v>
      </c>
      <c r="H16" s="9">
        <v>587.02134900999999</v>
      </c>
      <c r="I16" s="10" t="s">
        <v>152</v>
      </c>
      <c r="J16" s="9">
        <v>292.74799999999999</v>
      </c>
      <c r="K16" s="10" t="s">
        <v>152</v>
      </c>
      <c r="L16" s="9">
        <v>31.8</v>
      </c>
      <c r="M16" s="10" t="s">
        <v>152</v>
      </c>
      <c r="N16" s="9">
        <v>892.53362847408596</v>
      </c>
      <c r="O16" s="10" t="s">
        <v>224</v>
      </c>
      <c r="P16" s="9">
        <v>0</v>
      </c>
      <c r="Q16" s="10" t="s">
        <v>246</v>
      </c>
      <c r="R16" s="9">
        <v>2923.5291384840898</v>
      </c>
      <c r="S16" s="10" t="s">
        <v>152</v>
      </c>
    </row>
    <row r="17" spans="1:19" x14ac:dyDescent="0.2">
      <c r="A17" s="12" t="s">
        <v>177</v>
      </c>
      <c r="B17" s="9">
        <v>33.843000000000004</v>
      </c>
      <c r="C17" s="10" t="s">
        <v>152</v>
      </c>
      <c r="D17" s="9">
        <v>1071.8599999999999</v>
      </c>
      <c r="E17" s="10" t="s">
        <v>152</v>
      </c>
      <c r="F17" s="9">
        <v>19.038800999999999</v>
      </c>
      <c r="G17" s="10" t="s">
        <v>152</v>
      </c>
      <c r="H17" s="9">
        <v>554.32972577999999</v>
      </c>
      <c r="I17" s="10" t="s">
        <v>152</v>
      </c>
      <c r="J17" s="9">
        <v>282.66000000000003</v>
      </c>
      <c r="K17" s="10" t="s">
        <v>152</v>
      </c>
      <c r="L17" s="9">
        <v>30.63</v>
      </c>
      <c r="M17" s="10" t="s">
        <v>152</v>
      </c>
      <c r="N17" s="9">
        <v>857.50008180656505</v>
      </c>
      <c r="O17" s="10" t="s">
        <v>225</v>
      </c>
      <c r="P17" s="9">
        <v>0</v>
      </c>
      <c r="Q17" s="10" t="s">
        <v>246</v>
      </c>
      <c r="R17" s="9">
        <v>2849.8616085865701</v>
      </c>
      <c r="S17" s="10" t="s">
        <v>152</v>
      </c>
    </row>
    <row r="18" spans="1:19" x14ac:dyDescent="0.2">
      <c r="A18" s="12" t="s">
        <v>178</v>
      </c>
      <c r="B18" s="9">
        <v>35.360999999999997</v>
      </c>
      <c r="C18" s="10" t="s">
        <v>152</v>
      </c>
      <c r="D18" s="9">
        <v>1150.5139999999999</v>
      </c>
      <c r="E18" s="10" t="s">
        <v>152</v>
      </c>
      <c r="F18" s="9">
        <v>16.695198000000001</v>
      </c>
      <c r="G18" s="10" t="s">
        <v>152</v>
      </c>
      <c r="H18" s="9">
        <v>590.90089737999995</v>
      </c>
      <c r="I18" s="10" t="s">
        <v>152</v>
      </c>
      <c r="J18" s="9">
        <v>291.58999999999997</v>
      </c>
      <c r="K18" s="10" t="s">
        <v>152</v>
      </c>
      <c r="L18" s="9">
        <v>30.398</v>
      </c>
      <c r="M18" s="10" t="s">
        <v>152</v>
      </c>
      <c r="N18" s="9">
        <v>874.96205853746096</v>
      </c>
      <c r="O18" s="10" t="s">
        <v>226</v>
      </c>
      <c r="P18" s="9">
        <v>0</v>
      </c>
      <c r="Q18" s="10" t="s">
        <v>246</v>
      </c>
      <c r="R18" s="9">
        <v>2990.4211539174598</v>
      </c>
      <c r="S18" s="10" t="s">
        <v>152</v>
      </c>
    </row>
    <row r="19" spans="1:19" x14ac:dyDescent="0.2">
      <c r="A19" s="12" t="s">
        <v>179</v>
      </c>
      <c r="B19" s="9">
        <v>35.72</v>
      </c>
      <c r="C19" s="10" t="s">
        <v>227</v>
      </c>
      <c r="D19" s="9">
        <v>1152.646</v>
      </c>
      <c r="E19" s="10" t="s">
        <v>152</v>
      </c>
      <c r="F19" s="9">
        <v>16.874981999999999</v>
      </c>
      <c r="G19" s="10" t="s">
        <v>152</v>
      </c>
      <c r="H19" s="9">
        <v>620.63935580999998</v>
      </c>
      <c r="I19" s="10" t="s">
        <v>152</v>
      </c>
      <c r="J19" s="9">
        <v>290.94499999999999</v>
      </c>
      <c r="K19" s="10" t="s">
        <v>152</v>
      </c>
      <c r="L19" s="9">
        <v>28.774000000000001</v>
      </c>
      <c r="M19" s="10" t="s">
        <v>152</v>
      </c>
      <c r="N19" s="9">
        <v>886.17476873046905</v>
      </c>
      <c r="O19" s="10" t="s">
        <v>228</v>
      </c>
      <c r="P19" s="9">
        <v>0</v>
      </c>
      <c r="Q19" s="10" t="s">
        <v>246</v>
      </c>
      <c r="R19" s="9">
        <v>3031.7741065404698</v>
      </c>
      <c r="S19" s="10" t="s">
        <v>152</v>
      </c>
    </row>
    <row r="20" spans="1:19" x14ac:dyDescent="0.2">
      <c r="A20" s="12" t="s">
        <v>180</v>
      </c>
      <c r="B20" s="9">
        <v>34.890999999999998</v>
      </c>
      <c r="C20" s="10" t="s">
        <v>152</v>
      </c>
      <c r="D20" s="9">
        <v>1179.277</v>
      </c>
      <c r="E20" s="10" t="s">
        <v>152</v>
      </c>
      <c r="F20" s="9">
        <v>16.454034</v>
      </c>
      <c r="G20" s="10" t="s">
        <v>152</v>
      </c>
      <c r="H20" s="9">
        <v>638.99085516000002</v>
      </c>
      <c r="I20" s="10" t="s">
        <v>152</v>
      </c>
      <c r="J20" s="9">
        <v>285.928</v>
      </c>
      <c r="K20" s="10" t="s">
        <v>152</v>
      </c>
      <c r="L20" s="9">
        <v>28.902999999999999</v>
      </c>
      <c r="M20" s="10" t="s">
        <v>152</v>
      </c>
      <c r="N20" s="9">
        <v>841.04778415330702</v>
      </c>
      <c r="O20" s="10" t="s">
        <v>261</v>
      </c>
      <c r="P20" s="9">
        <v>0</v>
      </c>
      <c r="Q20" s="10" t="s">
        <v>246</v>
      </c>
      <c r="R20" s="9">
        <v>3025.49167331331</v>
      </c>
      <c r="S20" s="10" t="s">
        <v>152</v>
      </c>
    </row>
    <row r="21" spans="1:19" x14ac:dyDescent="0.2">
      <c r="A21" s="12" t="s">
        <v>181</v>
      </c>
      <c r="B21" s="9">
        <v>33.661000000000001</v>
      </c>
      <c r="C21" s="10" t="s">
        <v>152</v>
      </c>
      <c r="D21" s="9">
        <v>1235.7180000000001</v>
      </c>
      <c r="E21" s="10" t="s">
        <v>152</v>
      </c>
      <c r="F21" s="9">
        <v>19.141529999999999</v>
      </c>
      <c r="G21" s="10" t="s">
        <v>152</v>
      </c>
      <c r="H21" s="9">
        <v>661.83730137999999</v>
      </c>
      <c r="I21" s="10" t="s">
        <v>152</v>
      </c>
      <c r="J21" s="9">
        <v>288.23200000000003</v>
      </c>
      <c r="K21" s="10" t="s">
        <v>152</v>
      </c>
      <c r="L21" s="9">
        <v>28.74</v>
      </c>
      <c r="M21" s="10" t="s">
        <v>152</v>
      </c>
      <c r="N21" s="9">
        <v>870.52446774999999</v>
      </c>
      <c r="O21" s="10" t="s">
        <v>152</v>
      </c>
      <c r="P21" s="9">
        <v>0</v>
      </c>
      <c r="Q21" s="10" t="s">
        <v>246</v>
      </c>
      <c r="R21" s="9">
        <v>3137.8542991300001</v>
      </c>
      <c r="S21" s="10" t="s">
        <v>152</v>
      </c>
    </row>
    <row r="22" spans="1:19" x14ac:dyDescent="0.2">
      <c r="A22" s="12" t="s">
        <v>182</v>
      </c>
      <c r="B22" s="9">
        <v>33.082999999999998</v>
      </c>
      <c r="C22" s="10" t="s">
        <v>152</v>
      </c>
      <c r="D22" s="9">
        <v>1350.6869999999999</v>
      </c>
      <c r="E22" s="10" t="s">
        <v>152</v>
      </c>
      <c r="F22" s="9">
        <v>23.758769999999998</v>
      </c>
      <c r="G22" s="10" t="s">
        <v>152</v>
      </c>
      <c r="H22" s="9">
        <v>711.21304371101803</v>
      </c>
      <c r="I22" s="10" t="s">
        <v>152</v>
      </c>
      <c r="J22" s="9">
        <v>286.97000000000003</v>
      </c>
      <c r="K22" s="10" t="s">
        <v>152</v>
      </c>
      <c r="L22" s="9">
        <v>29.466999999999999</v>
      </c>
      <c r="M22" s="10" t="s">
        <v>152</v>
      </c>
      <c r="N22" s="9">
        <v>961.58059131000005</v>
      </c>
      <c r="O22" s="10" t="s">
        <v>152</v>
      </c>
      <c r="P22" s="9">
        <v>0</v>
      </c>
      <c r="Q22" s="10" t="s">
        <v>246</v>
      </c>
      <c r="R22" s="9">
        <v>3396.75940502102</v>
      </c>
      <c r="S22" s="10" t="s">
        <v>152</v>
      </c>
    </row>
    <row r="23" spans="1:19" x14ac:dyDescent="0.2">
      <c r="A23" s="12" t="s">
        <v>184</v>
      </c>
      <c r="B23" s="9">
        <v>33.356999999999999</v>
      </c>
      <c r="C23" s="10" t="s">
        <v>152</v>
      </c>
      <c r="D23" s="9">
        <v>1473.691</v>
      </c>
      <c r="E23" s="10" t="s">
        <v>152</v>
      </c>
      <c r="F23" s="9">
        <v>28.65</v>
      </c>
      <c r="G23" s="10" t="s">
        <v>152</v>
      </c>
      <c r="H23" s="9">
        <v>747.70774812311402</v>
      </c>
      <c r="I23" s="10" t="s">
        <v>152</v>
      </c>
      <c r="J23" s="9">
        <v>283.81700000000001</v>
      </c>
      <c r="K23" s="10" t="s">
        <v>152</v>
      </c>
      <c r="L23" s="9">
        <v>29.565999999999999</v>
      </c>
      <c r="M23" s="10" t="s">
        <v>152</v>
      </c>
      <c r="N23" s="9">
        <v>984.1</v>
      </c>
      <c r="O23" s="10" t="s">
        <v>152</v>
      </c>
      <c r="P23" s="9">
        <v>0</v>
      </c>
      <c r="Q23" s="10" t="s">
        <v>246</v>
      </c>
      <c r="R23" s="9">
        <v>3580.88874812311</v>
      </c>
      <c r="S23" s="10" t="s">
        <v>152</v>
      </c>
    </row>
    <row r="24" spans="1:19" x14ac:dyDescent="0.2">
      <c r="A24" s="12" t="s">
        <v>185</v>
      </c>
      <c r="B24" s="9">
        <v>33.436999999999998</v>
      </c>
      <c r="C24" s="10" t="s">
        <v>152</v>
      </c>
      <c r="D24" s="9">
        <v>1515.5834</v>
      </c>
      <c r="E24" s="10" t="s">
        <v>152</v>
      </c>
      <c r="F24" s="9">
        <v>31.197410999999999</v>
      </c>
      <c r="G24" s="10" t="s">
        <v>152</v>
      </c>
      <c r="H24" s="9">
        <v>759.66375016869199</v>
      </c>
      <c r="I24" s="10" t="s">
        <v>152</v>
      </c>
      <c r="J24" s="9">
        <v>264.86700000000002</v>
      </c>
      <c r="K24" s="10" t="s">
        <v>152</v>
      </c>
      <c r="L24" s="9">
        <v>28.553000000000001</v>
      </c>
      <c r="M24" s="10" t="s">
        <v>152</v>
      </c>
      <c r="N24" s="9">
        <v>977.05670189</v>
      </c>
      <c r="O24" s="10" t="s">
        <v>152</v>
      </c>
      <c r="P24" s="9">
        <v>0</v>
      </c>
      <c r="Q24" s="10" t="s">
        <v>246</v>
      </c>
      <c r="R24" s="9">
        <v>3610.3582630586902</v>
      </c>
      <c r="S24" s="10" t="s">
        <v>152</v>
      </c>
    </row>
    <row r="25" spans="1:19" x14ac:dyDescent="0.2">
      <c r="A25" s="12" t="s">
        <v>187</v>
      </c>
      <c r="B25" s="9">
        <v>32.491</v>
      </c>
      <c r="C25" s="10" t="s">
        <v>152</v>
      </c>
      <c r="D25" s="9">
        <v>1595.029</v>
      </c>
      <c r="E25" s="10" t="s">
        <v>152</v>
      </c>
      <c r="F25" s="9">
        <v>38.92</v>
      </c>
      <c r="G25" s="10" t="s">
        <v>152</v>
      </c>
      <c r="H25" s="9">
        <v>802.35316927462497</v>
      </c>
      <c r="I25" s="10" t="s">
        <v>152</v>
      </c>
      <c r="J25" s="9">
        <v>267.57799999999997</v>
      </c>
      <c r="K25" s="10" t="s">
        <v>152</v>
      </c>
      <c r="L25" s="9">
        <v>27.454999999999998</v>
      </c>
      <c r="M25" s="10" t="s">
        <v>152</v>
      </c>
      <c r="N25" s="9">
        <v>1023.21524002</v>
      </c>
      <c r="O25" s="10" t="s">
        <v>152</v>
      </c>
      <c r="P25" s="9">
        <v>0</v>
      </c>
      <c r="Q25" s="10" t="s">
        <v>246</v>
      </c>
      <c r="R25" s="9">
        <v>3787.0414092946198</v>
      </c>
      <c r="S25" s="10" t="s">
        <v>152</v>
      </c>
    </row>
    <row r="26" spans="1:19" x14ac:dyDescent="0.2">
      <c r="A26" s="12" t="s">
        <v>188</v>
      </c>
      <c r="B26" s="9">
        <v>32.384999999999998</v>
      </c>
      <c r="C26" s="10" t="s">
        <v>152</v>
      </c>
      <c r="D26" s="9">
        <v>1658.402</v>
      </c>
      <c r="E26" s="10" t="s">
        <v>152</v>
      </c>
      <c r="F26" s="9">
        <v>40.819000000000003</v>
      </c>
      <c r="G26" s="10" t="s">
        <v>152</v>
      </c>
      <c r="H26" s="9">
        <v>823.77892204747002</v>
      </c>
      <c r="I26" s="10" t="s">
        <v>152</v>
      </c>
      <c r="J26" s="9">
        <v>268.92899999999997</v>
      </c>
      <c r="K26" s="10" t="s">
        <v>152</v>
      </c>
      <c r="L26" s="9">
        <v>27.044</v>
      </c>
      <c r="M26" s="10" t="s">
        <v>152</v>
      </c>
      <c r="N26" s="9">
        <v>1023.31413381</v>
      </c>
      <c r="O26" s="10" t="s">
        <v>152</v>
      </c>
      <c r="P26" s="9">
        <v>0</v>
      </c>
      <c r="Q26" s="10" t="s">
        <v>246</v>
      </c>
      <c r="R26" s="9">
        <v>3874.6720558574698</v>
      </c>
      <c r="S26" s="10" t="s">
        <v>152</v>
      </c>
    </row>
    <row r="27" spans="1:19" x14ac:dyDescent="0.2">
      <c r="A27" s="12" t="s">
        <v>189</v>
      </c>
      <c r="B27" s="9">
        <v>24.501000000000001</v>
      </c>
      <c r="C27" s="10" t="s">
        <v>262</v>
      </c>
      <c r="D27" s="9">
        <v>1402.3779999999999</v>
      </c>
      <c r="E27" s="10" t="s">
        <v>152</v>
      </c>
      <c r="F27" s="9">
        <v>32.854999999999997</v>
      </c>
      <c r="G27" s="10" t="s">
        <v>152</v>
      </c>
      <c r="H27" s="9">
        <v>629.31077091430097</v>
      </c>
      <c r="I27" s="10" t="s">
        <v>152</v>
      </c>
      <c r="J27" s="9">
        <v>200.26400000000001</v>
      </c>
      <c r="K27" s="10" t="s">
        <v>152</v>
      </c>
      <c r="L27" s="9">
        <v>22.382000000000001</v>
      </c>
      <c r="M27" s="10" t="s">
        <v>152</v>
      </c>
      <c r="N27" s="9">
        <v>749.32408341999997</v>
      </c>
      <c r="O27" s="10" t="s">
        <v>152</v>
      </c>
      <c r="P27" s="9">
        <v>0</v>
      </c>
      <c r="Q27" s="10" t="s">
        <v>246</v>
      </c>
      <c r="R27" s="9">
        <v>3061.0148543342998</v>
      </c>
      <c r="S27" s="10" t="s">
        <v>152</v>
      </c>
    </row>
    <row r="28" spans="1:19" x14ac:dyDescent="0.2">
      <c r="A28" s="12" t="s">
        <v>190</v>
      </c>
      <c r="B28" s="9">
        <v>30.623999999999999</v>
      </c>
      <c r="C28" s="10" t="s">
        <v>152</v>
      </c>
      <c r="D28" s="9">
        <v>1732.134</v>
      </c>
      <c r="E28" s="10" t="s">
        <v>152</v>
      </c>
      <c r="F28" s="9">
        <v>55.39</v>
      </c>
      <c r="G28" s="10" t="s">
        <v>152</v>
      </c>
      <c r="H28" s="9">
        <v>1013.69519105296</v>
      </c>
      <c r="I28" s="10" t="s">
        <v>152</v>
      </c>
      <c r="J28" s="9">
        <v>291.916</v>
      </c>
      <c r="K28" s="10" t="s">
        <v>152</v>
      </c>
      <c r="L28" s="9">
        <v>28.413657000000001</v>
      </c>
      <c r="M28" s="10" t="s">
        <v>152</v>
      </c>
      <c r="N28" s="9">
        <v>570.89897142999996</v>
      </c>
      <c r="O28" s="10" t="s">
        <v>152</v>
      </c>
      <c r="P28" s="9">
        <v>0</v>
      </c>
      <c r="Q28" s="10" t="s">
        <v>246</v>
      </c>
      <c r="R28" s="9">
        <v>3723.0718194829601</v>
      </c>
      <c r="S28" s="10" t="s">
        <v>152</v>
      </c>
    </row>
    <row r="29" spans="1:19" x14ac:dyDescent="0.2">
      <c r="A29" s="12" t="s">
        <v>191</v>
      </c>
      <c r="B29" s="9">
        <v>28.282</v>
      </c>
      <c r="C29" s="10" t="s">
        <v>152</v>
      </c>
      <c r="D29" s="9">
        <v>1688.5550000000001</v>
      </c>
      <c r="E29" s="10" t="s">
        <v>152</v>
      </c>
      <c r="F29" s="9">
        <v>49.076000000000001</v>
      </c>
      <c r="G29" s="10" t="s">
        <v>152</v>
      </c>
      <c r="H29" s="9">
        <v>984.52929397353</v>
      </c>
      <c r="I29" s="10" t="s">
        <v>152</v>
      </c>
      <c r="J29" s="9">
        <v>356.27</v>
      </c>
      <c r="K29" s="10" t="s">
        <v>152</v>
      </c>
      <c r="L29" s="9">
        <v>27.970039</v>
      </c>
      <c r="M29" s="10" t="s">
        <v>152</v>
      </c>
      <c r="N29" s="9">
        <v>846.15063405206797</v>
      </c>
      <c r="O29" s="10" t="s">
        <v>152</v>
      </c>
      <c r="P29" s="9">
        <v>0</v>
      </c>
      <c r="Q29" s="10" t="s">
        <v>246</v>
      </c>
      <c r="R29" s="9">
        <v>3980.8329670255998</v>
      </c>
      <c r="S29" s="10" t="s">
        <v>152</v>
      </c>
    </row>
    <row r="30" spans="1:19" x14ac:dyDescent="0.2">
      <c r="A30" s="12" t="s">
        <v>192</v>
      </c>
      <c r="B30" s="9">
        <v>37.26</v>
      </c>
      <c r="C30" s="10" t="s">
        <v>152</v>
      </c>
      <c r="D30" s="9">
        <v>2227.8960000000002</v>
      </c>
      <c r="E30" s="10" t="s">
        <v>152</v>
      </c>
      <c r="F30" s="9">
        <v>55.671999999999997</v>
      </c>
      <c r="G30" s="10" t="s">
        <v>152</v>
      </c>
      <c r="H30" s="9">
        <v>1156.8713951895199</v>
      </c>
      <c r="I30" s="10" t="s">
        <v>152</v>
      </c>
      <c r="J30" s="9">
        <v>404.55</v>
      </c>
      <c r="K30" s="10" t="s">
        <v>152</v>
      </c>
      <c r="L30" s="9">
        <v>29.797972999999999</v>
      </c>
      <c r="M30" s="10" t="s">
        <v>152</v>
      </c>
      <c r="N30" s="9">
        <v>1239.90428528396</v>
      </c>
      <c r="O30" s="10" t="s">
        <v>152</v>
      </c>
      <c r="P30" s="9">
        <v>0</v>
      </c>
      <c r="Q30" s="10" t="s">
        <v>246</v>
      </c>
      <c r="R30" s="9">
        <v>5151.9516534734803</v>
      </c>
      <c r="S30" s="10" t="s">
        <v>152</v>
      </c>
    </row>
    <row r="31" spans="1:19" x14ac:dyDescent="0.2">
      <c r="A31" s="12" t="s">
        <v>193</v>
      </c>
      <c r="B31" s="9">
        <v>37.396000000000001</v>
      </c>
      <c r="C31" s="10" t="s">
        <v>152</v>
      </c>
      <c r="D31" s="9">
        <v>2324.3589999999999</v>
      </c>
      <c r="E31" s="10" t="s">
        <v>152</v>
      </c>
      <c r="F31" s="9">
        <v>57.027059000000001</v>
      </c>
      <c r="G31" s="10" t="s">
        <v>152</v>
      </c>
      <c r="H31" s="9">
        <v>1231.0596788590101</v>
      </c>
      <c r="I31" s="10" t="s">
        <v>152</v>
      </c>
      <c r="J31" s="9">
        <v>424.87099999999998</v>
      </c>
      <c r="K31" s="10" t="s">
        <v>152</v>
      </c>
      <c r="L31" s="9">
        <v>38.178452999999998</v>
      </c>
      <c r="M31" s="10" t="s">
        <v>263</v>
      </c>
      <c r="N31" s="9">
        <v>1248.6081456899999</v>
      </c>
      <c r="O31" s="10" t="s">
        <v>152</v>
      </c>
      <c r="P31" s="9">
        <v>0</v>
      </c>
      <c r="Q31" s="10" t="s">
        <v>246</v>
      </c>
      <c r="R31" s="9">
        <v>5361.49933654901</v>
      </c>
      <c r="S31" s="10" t="s">
        <v>152</v>
      </c>
    </row>
    <row r="32" spans="1:19" x14ac:dyDescent="0.2">
      <c r="A32" s="15" t="s">
        <v>195</v>
      </c>
      <c r="B32" s="13">
        <v>38.256</v>
      </c>
      <c r="C32" s="14" t="s">
        <v>152</v>
      </c>
      <c r="D32" s="13">
        <v>2531.2350000000001</v>
      </c>
      <c r="E32" s="14" t="s">
        <v>152</v>
      </c>
      <c r="F32" s="13">
        <v>59.847110999999998</v>
      </c>
      <c r="G32" s="14" t="s">
        <v>152</v>
      </c>
      <c r="H32" s="13">
        <v>1370.7791381704701</v>
      </c>
      <c r="I32" s="14" t="s">
        <v>152</v>
      </c>
      <c r="J32" s="13">
        <v>453.72500000000002</v>
      </c>
      <c r="K32" s="14" t="s">
        <v>152</v>
      </c>
      <c r="L32" s="13">
        <v>38.101723999999997</v>
      </c>
      <c r="M32" s="14" t="s">
        <v>152</v>
      </c>
      <c r="N32" s="13">
        <v>1312.811187</v>
      </c>
      <c r="O32" s="14" t="s">
        <v>152</v>
      </c>
      <c r="P32" s="13">
        <v>0</v>
      </c>
      <c r="Q32" s="14" t="s">
        <v>246</v>
      </c>
      <c r="R32" s="13">
        <v>5804.7551601704699</v>
      </c>
      <c r="S32" s="14" t="s">
        <v>152</v>
      </c>
    </row>
    <row r="34" spans="1:2" x14ac:dyDescent="0.2">
      <c r="A34" s="16" t="s">
        <v>196</v>
      </c>
      <c r="B34" s="16" t="s">
        <v>229</v>
      </c>
    </row>
    <row r="36" spans="1:2" x14ac:dyDescent="0.2">
      <c r="B36" s="16" t="s">
        <v>264</v>
      </c>
    </row>
    <row r="37" spans="1:2" x14ac:dyDescent="0.2">
      <c r="B37" s="16" t="s">
        <v>265</v>
      </c>
    </row>
    <row r="38" spans="1:2" x14ac:dyDescent="0.2">
      <c r="B38" s="16" t="s">
        <v>266</v>
      </c>
    </row>
    <row r="39" spans="1:2" x14ac:dyDescent="0.2">
      <c r="B39" s="16" t="s">
        <v>267</v>
      </c>
    </row>
    <row r="40" spans="1:2" x14ac:dyDescent="0.2">
      <c r="B40" s="16" t="s">
        <v>268</v>
      </c>
    </row>
    <row r="41" spans="1:2" x14ac:dyDescent="0.2">
      <c r="B41" s="16" t="s">
        <v>269</v>
      </c>
    </row>
    <row r="42" spans="1:2" x14ac:dyDescent="0.2">
      <c r="B42" s="16" t="s">
        <v>270</v>
      </c>
    </row>
    <row r="43" spans="1:2" x14ac:dyDescent="0.2">
      <c r="B43" s="16" t="s">
        <v>271</v>
      </c>
    </row>
    <row r="44" spans="1:2" x14ac:dyDescent="0.2">
      <c r="B44" s="16" t="s">
        <v>272</v>
      </c>
    </row>
    <row r="45" spans="1:2" x14ac:dyDescent="0.2">
      <c r="B45" s="16" t="s">
        <v>273</v>
      </c>
    </row>
    <row r="46" spans="1:2" x14ac:dyDescent="0.2">
      <c r="B46" s="16" t="s">
        <v>274</v>
      </c>
    </row>
    <row r="47" spans="1:2" x14ac:dyDescent="0.2">
      <c r="B47" s="16" t="s">
        <v>275</v>
      </c>
    </row>
    <row r="48" spans="1:2" x14ac:dyDescent="0.2">
      <c r="B48" s="16" t="s">
        <v>276</v>
      </c>
    </row>
    <row r="50" spans="1:2" x14ac:dyDescent="0.2">
      <c r="B50" s="16" t="s">
        <v>203</v>
      </c>
    </row>
    <row r="51" spans="1:2" x14ac:dyDescent="0.2">
      <c r="B51" s="16" t="s">
        <v>250</v>
      </c>
    </row>
    <row r="52" spans="1:2" x14ac:dyDescent="0.2">
      <c r="B52" s="16" t="s">
        <v>204</v>
      </c>
    </row>
    <row r="55" spans="1:2" x14ac:dyDescent="0.2">
      <c r="A55" s="17" t="str">
        <f>HYPERLINK("#'GAMING_MACHINES 10'!A2", "&lt;&lt;&lt; Previous table")</f>
        <v>&lt;&lt;&lt; Previous table</v>
      </c>
    </row>
    <row r="56" spans="1:2" x14ac:dyDescent="0.2">
      <c r="A56" s="17" t="str">
        <f>HYPERLINK("#'GAMING_MACHINES 12'!A2",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S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HYPERLINK("#'INDEX'!B32", "Link to index")</f>
        <v>Link to index</v>
      </c>
    </row>
    <row r="2" spans="1:19" ht="15.75" customHeight="1" x14ac:dyDescent="0.2">
      <c r="A2" s="27" t="s">
        <v>277</v>
      </c>
      <c r="B2" s="28"/>
      <c r="C2" s="28"/>
      <c r="D2" s="28"/>
      <c r="E2" s="28"/>
      <c r="F2" s="28"/>
      <c r="G2" s="28"/>
      <c r="H2" s="28"/>
      <c r="I2" s="28"/>
      <c r="J2" s="28"/>
      <c r="K2" s="28"/>
      <c r="L2" s="28"/>
      <c r="M2" s="28"/>
      <c r="N2" s="28"/>
      <c r="O2" s="28"/>
      <c r="P2" s="28"/>
      <c r="Q2" s="28"/>
      <c r="R2" s="28"/>
      <c r="S2" s="28"/>
    </row>
    <row r="3" spans="1:19" ht="15.75" customHeight="1" x14ac:dyDescent="0.2">
      <c r="A3" s="27" t="s">
        <v>43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76.117493775933596</v>
      </c>
      <c r="C7" s="10" t="s">
        <v>152</v>
      </c>
      <c r="D7" s="9">
        <v>1900.8256639004101</v>
      </c>
      <c r="E7" s="10" t="s">
        <v>152</v>
      </c>
      <c r="F7" s="9">
        <v>25.144153526970999</v>
      </c>
      <c r="G7" s="10" t="s">
        <v>152</v>
      </c>
      <c r="H7" s="9">
        <v>622.53227677493805</v>
      </c>
      <c r="I7" s="10" t="s">
        <v>152</v>
      </c>
      <c r="J7" s="9">
        <v>427.949734439834</v>
      </c>
      <c r="K7" s="10" t="s">
        <v>152</v>
      </c>
      <c r="L7" s="9">
        <v>40.040513568464696</v>
      </c>
      <c r="M7" s="10" t="s">
        <v>152</v>
      </c>
      <c r="N7" s="9">
        <v>0</v>
      </c>
      <c r="O7" s="10" t="s">
        <v>167</v>
      </c>
      <c r="P7" s="9">
        <v>0</v>
      </c>
      <c r="Q7" s="10" t="s">
        <v>246</v>
      </c>
      <c r="R7" s="9">
        <v>3092.60983598656</v>
      </c>
      <c r="S7" s="10" t="s">
        <v>169</v>
      </c>
    </row>
    <row r="8" spans="1:19" x14ac:dyDescent="0.2">
      <c r="A8" s="12" t="s">
        <v>164</v>
      </c>
      <c r="B8" s="9">
        <v>50.817639921722098</v>
      </c>
      <c r="C8" s="10" t="s">
        <v>152</v>
      </c>
      <c r="D8" s="9">
        <v>1316.67454794521</v>
      </c>
      <c r="E8" s="10" t="s">
        <v>152</v>
      </c>
      <c r="F8" s="9">
        <v>19.2722387475538</v>
      </c>
      <c r="G8" s="10" t="s">
        <v>152</v>
      </c>
      <c r="H8" s="9">
        <v>527.69687789479497</v>
      </c>
      <c r="I8" s="10" t="s">
        <v>152</v>
      </c>
      <c r="J8" s="9">
        <v>361.992532289628</v>
      </c>
      <c r="K8" s="10" t="s">
        <v>152</v>
      </c>
      <c r="L8" s="9">
        <v>48.385706782778897</v>
      </c>
      <c r="M8" s="10" t="s">
        <v>152</v>
      </c>
      <c r="N8" s="9">
        <v>0</v>
      </c>
      <c r="O8" s="10" t="s">
        <v>167</v>
      </c>
      <c r="P8" s="9">
        <v>0</v>
      </c>
      <c r="Q8" s="10" t="s">
        <v>246</v>
      </c>
      <c r="R8" s="9">
        <v>2324.8395435816801</v>
      </c>
      <c r="S8" s="10" t="s">
        <v>169</v>
      </c>
    </row>
    <row r="9" spans="1:19" x14ac:dyDescent="0.2">
      <c r="A9" s="12" t="s">
        <v>165</v>
      </c>
      <c r="B9" s="9">
        <v>49.166631178707199</v>
      </c>
      <c r="C9" s="10" t="s">
        <v>152</v>
      </c>
      <c r="D9" s="9">
        <v>1349.7325361216699</v>
      </c>
      <c r="E9" s="10" t="s">
        <v>152</v>
      </c>
      <c r="F9" s="9">
        <v>24.875885931558901</v>
      </c>
      <c r="G9" s="10" t="s">
        <v>152</v>
      </c>
      <c r="H9" s="9">
        <v>596.75023309920198</v>
      </c>
      <c r="I9" s="10" t="s">
        <v>168</v>
      </c>
      <c r="J9" s="9">
        <v>394.54592015209101</v>
      </c>
      <c r="K9" s="10" t="s">
        <v>152</v>
      </c>
      <c r="L9" s="9">
        <v>43.095716954372598</v>
      </c>
      <c r="M9" s="10" t="s">
        <v>152</v>
      </c>
      <c r="N9" s="9">
        <v>0</v>
      </c>
      <c r="O9" s="10" t="s">
        <v>167</v>
      </c>
      <c r="P9" s="9">
        <v>0</v>
      </c>
      <c r="Q9" s="10" t="s">
        <v>246</v>
      </c>
      <c r="R9" s="9">
        <v>2458.1669234376</v>
      </c>
      <c r="S9" s="10" t="s">
        <v>169</v>
      </c>
    </row>
    <row r="10" spans="1:19" x14ac:dyDescent="0.2">
      <c r="A10" s="12" t="s">
        <v>166</v>
      </c>
      <c r="B10" s="9">
        <v>49.929180811808102</v>
      </c>
      <c r="C10" s="10" t="s">
        <v>152</v>
      </c>
      <c r="D10" s="9">
        <v>1370.0190553505499</v>
      </c>
      <c r="E10" s="10" t="s">
        <v>152</v>
      </c>
      <c r="F10" s="9">
        <v>26.321361623616198</v>
      </c>
      <c r="G10" s="10" t="s">
        <v>152</v>
      </c>
      <c r="H10" s="9">
        <v>673.62471895977899</v>
      </c>
      <c r="I10" s="10" t="s">
        <v>152</v>
      </c>
      <c r="J10" s="9">
        <v>440.78891143911397</v>
      </c>
      <c r="K10" s="10" t="s">
        <v>152</v>
      </c>
      <c r="L10" s="9">
        <v>48.579597785977903</v>
      </c>
      <c r="M10" s="10" t="s">
        <v>152</v>
      </c>
      <c r="N10" s="9">
        <v>0</v>
      </c>
      <c r="O10" s="10" t="s">
        <v>167</v>
      </c>
      <c r="P10" s="9">
        <v>0</v>
      </c>
      <c r="Q10" s="10" t="s">
        <v>246</v>
      </c>
      <c r="R10" s="9">
        <v>2609.2628259708499</v>
      </c>
      <c r="S10" s="10" t="s">
        <v>169</v>
      </c>
    </row>
    <row r="11" spans="1:19" x14ac:dyDescent="0.2">
      <c r="A11" s="12" t="s">
        <v>170</v>
      </c>
      <c r="B11" s="9">
        <v>57.917023423423402</v>
      </c>
      <c r="C11" s="10" t="s">
        <v>152</v>
      </c>
      <c r="D11" s="9">
        <v>1419.6041225225199</v>
      </c>
      <c r="E11" s="10" t="s">
        <v>152</v>
      </c>
      <c r="F11" s="9">
        <v>27.519448648648702</v>
      </c>
      <c r="G11" s="10" t="s">
        <v>152</v>
      </c>
      <c r="H11" s="9">
        <v>797.79041108699096</v>
      </c>
      <c r="I11" s="10" t="s">
        <v>152</v>
      </c>
      <c r="J11" s="9">
        <v>497.56658378378398</v>
      </c>
      <c r="K11" s="10" t="s">
        <v>152</v>
      </c>
      <c r="L11" s="9">
        <v>54.6247279279279</v>
      </c>
      <c r="M11" s="10" t="s">
        <v>152</v>
      </c>
      <c r="N11" s="9">
        <v>0</v>
      </c>
      <c r="O11" s="10" t="s">
        <v>167</v>
      </c>
      <c r="P11" s="9">
        <v>0</v>
      </c>
      <c r="Q11" s="10" t="s">
        <v>246</v>
      </c>
      <c r="R11" s="9">
        <v>2855.0223173933</v>
      </c>
      <c r="S11" s="10" t="s">
        <v>169</v>
      </c>
    </row>
    <row r="12" spans="1:19" x14ac:dyDescent="0.2">
      <c r="A12" s="12" t="s">
        <v>171</v>
      </c>
      <c r="B12" s="9">
        <v>53.861514084507</v>
      </c>
      <c r="C12" s="10" t="s">
        <v>152</v>
      </c>
      <c r="D12" s="9">
        <v>1569.37979225352</v>
      </c>
      <c r="E12" s="10" t="s">
        <v>152</v>
      </c>
      <c r="F12" s="9">
        <v>30.2917429577465</v>
      </c>
      <c r="G12" s="10" t="s">
        <v>152</v>
      </c>
      <c r="H12" s="9">
        <v>891.34727904102101</v>
      </c>
      <c r="I12" s="10" t="s">
        <v>152</v>
      </c>
      <c r="J12" s="9">
        <v>508.06617957746499</v>
      </c>
      <c r="K12" s="10" t="s">
        <v>152</v>
      </c>
      <c r="L12" s="9">
        <v>54.043281690140802</v>
      </c>
      <c r="M12" s="10" t="s">
        <v>152</v>
      </c>
      <c r="N12" s="9">
        <v>0</v>
      </c>
      <c r="O12" s="10" t="s">
        <v>167</v>
      </c>
      <c r="P12" s="9">
        <v>0</v>
      </c>
      <c r="Q12" s="10" t="s">
        <v>246</v>
      </c>
      <c r="R12" s="9">
        <v>3106.9897896043999</v>
      </c>
      <c r="S12" s="10" t="s">
        <v>169</v>
      </c>
    </row>
    <row r="13" spans="1:19" x14ac:dyDescent="0.2">
      <c r="A13" s="12" t="s">
        <v>172</v>
      </c>
      <c r="B13" s="9">
        <v>52.1954300341297</v>
      </c>
      <c r="C13" s="10" t="s">
        <v>152</v>
      </c>
      <c r="D13" s="9">
        <v>1685.28311296928</v>
      </c>
      <c r="E13" s="10" t="s">
        <v>152</v>
      </c>
      <c r="F13" s="9">
        <v>33.8462340614334</v>
      </c>
      <c r="G13" s="10" t="s">
        <v>152</v>
      </c>
      <c r="H13" s="9">
        <v>919.77135929331098</v>
      </c>
      <c r="I13" s="10" t="s">
        <v>152</v>
      </c>
      <c r="J13" s="9">
        <v>487.69808873720098</v>
      </c>
      <c r="K13" s="10" t="s">
        <v>152</v>
      </c>
      <c r="L13" s="9">
        <v>46.557532423208201</v>
      </c>
      <c r="M13" s="10" t="s">
        <v>152</v>
      </c>
      <c r="N13" s="9">
        <v>1363.7662116040999</v>
      </c>
      <c r="O13" s="10" t="s">
        <v>175</v>
      </c>
      <c r="P13" s="9">
        <v>0</v>
      </c>
      <c r="Q13" s="10" t="s">
        <v>246</v>
      </c>
      <c r="R13" s="9">
        <v>4589.1179691226598</v>
      </c>
      <c r="S13" s="10" t="s">
        <v>152</v>
      </c>
    </row>
    <row r="14" spans="1:19" x14ac:dyDescent="0.2">
      <c r="A14" s="12" t="s">
        <v>173</v>
      </c>
      <c r="B14" s="9">
        <v>50.744915422885597</v>
      </c>
      <c r="C14" s="10" t="s">
        <v>152</v>
      </c>
      <c r="D14" s="9">
        <v>1816.34362852405</v>
      </c>
      <c r="E14" s="10" t="s">
        <v>152</v>
      </c>
      <c r="F14" s="9">
        <v>37.6096451077944</v>
      </c>
      <c r="G14" s="10" t="s">
        <v>152</v>
      </c>
      <c r="H14" s="9">
        <v>835.05200330467699</v>
      </c>
      <c r="I14" s="10" t="s">
        <v>210</v>
      </c>
      <c r="J14" s="9">
        <v>506.945194029851</v>
      </c>
      <c r="K14" s="10" t="s">
        <v>152</v>
      </c>
      <c r="L14" s="9">
        <v>46.377260364842499</v>
      </c>
      <c r="M14" s="10" t="s">
        <v>152</v>
      </c>
      <c r="N14" s="9">
        <v>1359.8191721624501</v>
      </c>
      <c r="O14" s="10" t="s">
        <v>186</v>
      </c>
      <c r="P14" s="9">
        <v>0</v>
      </c>
      <c r="Q14" s="10" t="s">
        <v>246</v>
      </c>
      <c r="R14" s="9">
        <v>4652.8918189165397</v>
      </c>
      <c r="S14" s="10" t="s">
        <v>152</v>
      </c>
    </row>
    <row r="15" spans="1:19" x14ac:dyDescent="0.2">
      <c r="A15" s="12" t="s">
        <v>174</v>
      </c>
      <c r="B15" s="9">
        <v>54.122557692307701</v>
      </c>
      <c r="C15" s="10" t="s">
        <v>152</v>
      </c>
      <c r="D15" s="9">
        <v>1549.8119423076901</v>
      </c>
      <c r="E15" s="10" t="s">
        <v>152</v>
      </c>
      <c r="F15" s="9">
        <v>41.651115859871801</v>
      </c>
      <c r="G15" s="10" t="s">
        <v>152</v>
      </c>
      <c r="H15" s="9">
        <v>883.21088506554497</v>
      </c>
      <c r="I15" s="10" t="s">
        <v>152</v>
      </c>
      <c r="J15" s="9">
        <v>460.52249679487198</v>
      </c>
      <c r="K15" s="10" t="s">
        <v>152</v>
      </c>
      <c r="L15" s="9">
        <v>46.901846153846201</v>
      </c>
      <c r="M15" s="10" t="s">
        <v>152</v>
      </c>
      <c r="N15" s="9">
        <v>1346.33498230031</v>
      </c>
      <c r="O15" s="10" t="s">
        <v>194</v>
      </c>
      <c r="P15" s="9">
        <v>0</v>
      </c>
      <c r="Q15" s="10" t="s">
        <v>246</v>
      </c>
      <c r="R15" s="9">
        <v>4382.55582617445</v>
      </c>
      <c r="S15" s="10" t="s">
        <v>152</v>
      </c>
    </row>
    <row r="16" spans="1:19" x14ac:dyDescent="0.2">
      <c r="A16" s="12" t="s">
        <v>176</v>
      </c>
      <c r="B16" s="9">
        <v>51.685620528771402</v>
      </c>
      <c r="C16" s="10" t="s">
        <v>152</v>
      </c>
      <c r="D16" s="9">
        <v>1604.7278631415199</v>
      </c>
      <c r="E16" s="10" t="s">
        <v>152</v>
      </c>
      <c r="F16" s="9">
        <v>39.264713552099501</v>
      </c>
      <c r="G16" s="10" t="s">
        <v>152</v>
      </c>
      <c r="H16" s="9">
        <v>889.20496724065299</v>
      </c>
      <c r="I16" s="10" t="s">
        <v>152</v>
      </c>
      <c r="J16" s="9">
        <v>443.44720373250402</v>
      </c>
      <c r="K16" s="10" t="s">
        <v>152</v>
      </c>
      <c r="L16" s="9">
        <v>48.169828926905097</v>
      </c>
      <c r="M16" s="10" t="s">
        <v>152</v>
      </c>
      <c r="N16" s="9">
        <v>1351.9871759467501</v>
      </c>
      <c r="O16" s="10" t="s">
        <v>224</v>
      </c>
      <c r="P16" s="9">
        <v>0</v>
      </c>
      <c r="Q16" s="10" t="s">
        <v>246</v>
      </c>
      <c r="R16" s="9">
        <v>4428.4873730692098</v>
      </c>
      <c r="S16" s="10" t="s">
        <v>152</v>
      </c>
    </row>
    <row r="17" spans="1:19" x14ac:dyDescent="0.2">
      <c r="A17" s="12" t="s">
        <v>177</v>
      </c>
      <c r="B17" s="9">
        <v>50.0958693009119</v>
      </c>
      <c r="C17" s="10" t="s">
        <v>152</v>
      </c>
      <c r="D17" s="9">
        <v>1586.61343465046</v>
      </c>
      <c r="E17" s="10" t="s">
        <v>152</v>
      </c>
      <c r="F17" s="9">
        <v>28.182054975683901</v>
      </c>
      <c r="G17" s="10" t="s">
        <v>152</v>
      </c>
      <c r="H17" s="9">
        <v>820.54278557708199</v>
      </c>
      <c r="I17" s="10" t="s">
        <v>152</v>
      </c>
      <c r="J17" s="9">
        <v>418.40553191489403</v>
      </c>
      <c r="K17" s="10" t="s">
        <v>152</v>
      </c>
      <c r="L17" s="9">
        <v>45.339848024316098</v>
      </c>
      <c r="M17" s="10" t="s">
        <v>152</v>
      </c>
      <c r="N17" s="9">
        <v>1269.3086317319101</v>
      </c>
      <c r="O17" s="10" t="s">
        <v>225</v>
      </c>
      <c r="P17" s="9">
        <v>0</v>
      </c>
      <c r="Q17" s="10" t="s">
        <v>246</v>
      </c>
      <c r="R17" s="9">
        <v>4218.48815617525</v>
      </c>
      <c r="S17" s="10" t="s">
        <v>152</v>
      </c>
    </row>
    <row r="18" spans="1:19" x14ac:dyDescent="0.2">
      <c r="A18" s="12" t="s">
        <v>178</v>
      </c>
      <c r="B18" s="9">
        <v>50.724026509572901</v>
      </c>
      <c r="C18" s="10" t="s">
        <v>152</v>
      </c>
      <c r="D18" s="9">
        <v>1650.3691251840901</v>
      </c>
      <c r="E18" s="10" t="s">
        <v>152</v>
      </c>
      <c r="F18" s="9">
        <v>23.948634539027999</v>
      </c>
      <c r="G18" s="10" t="s">
        <v>152</v>
      </c>
      <c r="H18" s="9">
        <v>847.62514587351995</v>
      </c>
      <c r="I18" s="10" t="s">
        <v>152</v>
      </c>
      <c r="J18" s="9">
        <v>418.27490427098701</v>
      </c>
      <c r="K18" s="10" t="s">
        <v>152</v>
      </c>
      <c r="L18" s="9">
        <v>43.604789396170801</v>
      </c>
      <c r="M18" s="10" t="s">
        <v>152</v>
      </c>
      <c r="N18" s="9">
        <v>1255.1002135721501</v>
      </c>
      <c r="O18" s="10" t="s">
        <v>226</v>
      </c>
      <c r="P18" s="9">
        <v>0</v>
      </c>
      <c r="Q18" s="10" t="s">
        <v>246</v>
      </c>
      <c r="R18" s="9">
        <v>4289.6468393455198</v>
      </c>
      <c r="S18" s="10" t="s">
        <v>152</v>
      </c>
    </row>
    <row r="19" spans="1:19" x14ac:dyDescent="0.2">
      <c r="A19" s="12" t="s">
        <v>179</v>
      </c>
      <c r="B19" s="9">
        <v>50.059395683453197</v>
      </c>
      <c r="C19" s="10" t="s">
        <v>227</v>
      </c>
      <c r="D19" s="9">
        <v>1615.3628834532401</v>
      </c>
      <c r="E19" s="10" t="s">
        <v>152</v>
      </c>
      <c r="F19" s="9">
        <v>23.649255349640299</v>
      </c>
      <c r="G19" s="10" t="s">
        <v>152</v>
      </c>
      <c r="H19" s="9">
        <v>869.78810440135305</v>
      </c>
      <c r="I19" s="10" t="s">
        <v>152</v>
      </c>
      <c r="J19" s="9">
        <v>407.74162589928102</v>
      </c>
      <c r="K19" s="10" t="s">
        <v>152</v>
      </c>
      <c r="L19" s="9">
        <v>40.325001438848901</v>
      </c>
      <c r="M19" s="10" t="s">
        <v>152</v>
      </c>
      <c r="N19" s="9">
        <v>1241.9197478323399</v>
      </c>
      <c r="O19" s="10" t="s">
        <v>228</v>
      </c>
      <c r="P19" s="9">
        <v>0</v>
      </c>
      <c r="Q19" s="10" t="s">
        <v>246</v>
      </c>
      <c r="R19" s="9">
        <v>4248.8460140581501</v>
      </c>
      <c r="S19" s="10" t="s">
        <v>152</v>
      </c>
    </row>
    <row r="20" spans="1:19" x14ac:dyDescent="0.2">
      <c r="A20" s="12" t="s">
        <v>180</v>
      </c>
      <c r="B20" s="9">
        <v>47.864554929577501</v>
      </c>
      <c r="C20" s="10" t="s">
        <v>152</v>
      </c>
      <c r="D20" s="9">
        <v>1617.7687295774599</v>
      </c>
      <c r="E20" s="10" t="s">
        <v>152</v>
      </c>
      <c r="F20" s="9">
        <v>22.572153684507001</v>
      </c>
      <c r="G20" s="10" t="s">
        <v>152</v>
      </c>
      <c r="H20" s="9">
        <v>876.587454825127</v>
      </c>
      <c r="I20" s="10" t="s">
        <v>152</v>
      </c>
      <c r="J20" s="9">
        <v>392.24489014084497</v>
      </c>
      <c r="K20" s="10" t="s">
        <v>152</v>
      </c>
      <c r="L20" s="9">
        <v>39.6500309859155</v>
      </c>
      <c r="M20" s="10" t="s">
        <v>152</v>
      </c>
      <c r="N20" s="9">
        <v>1153.7754109370701</v>
      </c>
      <c r="O20" s="10" t="s">
        <v>261</v>
      </c>
      <c r="P20" s="9">
        <v>0</v>
      </c>
      <c r="Q20" s="10" t="s">
        <v>246</v>
      </c>
      <c r="R20" s="9">
        <v>4150.4632250805098</v>
      </c>
      <c r="S20" s="10" t="s">
        <v>152</v>
      </c>
    </row>
    <row r="21" spans="1:19" x14ac:dyDescent="0.2">
      <c r="A21" s="12" t="s">
        <v>181</v>
      </c>
      <c r="B21" s="9">
        <v>44.973681755829901</v>
      </c>
      <c r="C21" s="10" t="s">
        <v>152</v>
      </c>
      <c r="D21" s="9">
        <v>1651.0141728395099</v>
      </c>
      <c r="E21" s="10" t="s">
        <v>152</v>
      </c>
      <c r="F21" s="9">
        <v>25.5745544855967</v>
      </c>
      <c r="G21" s="10" t="s">
        <v>152</v>
      </c>
      <c r="H21" s="9">
        <v>884.26547536916303</v>
      </c>
      <c r="I21" s="10" t="s">
        <v>152</v>
      </c>
      <c r="J21" s="9">
        <v>385.10009327846399</v>
      </c>
      <c r="K21" s="10" t="s">
        <v>152</v>
      </c>
      <c r="L21" s="9">
        <v>38.398847736625498</v>
      </c>
      <c r="M21" s="10" t="s">
        <v>152</v>
      </c>
      <c r="N21" s="9">
        <v>1163.0875604780499</v>
      </c>
      <c r="O21" s="10" t="s">
        <v>152</v>
      </c>
      <c r="P21" s="9">
        <v>0</v>
      </c>
      <c r="Q21" s="10" t="s">
        <v>246</v>
      </c>
      <c r="R21" s="9">
        <v>4192.4143859432397</v>
      </c>
      <c r="S21" s="10" t="s">
        <v>152</v>
      </c>
    </row>
    <row r="22" spans="1:19" x14ac:dyDescent="0.2">
      <c r="A22" s="12" t="s">
        <v>182</v>
      </c>
      <c r="B22" s="9">
        <v>43.4270107816712</v>
      </c>
      <c r="C22" s="10" t="s">
        <v>152</v>
      </c>
      <c r="D22" s="9">
        <v>1773.0042291105101</v>
      </c>
      <c r="E22" s="10" t="s">
        <v>152</v>
      </c>
      <c r="F22" s="9">
        <v>31.187388113207501</v>
      </c>
      <c r="G22" s="10" t="s">
        <v>152</v>
      </c>
      <c r="H22" s="9">
        <v>933.58693338885701</v>
      </c>
      <c r="I22" s="10" t="s">
        <v>152</v>
      </c>
      <c r="J22" s="9">
        <v>376.69646900269498</v>
      </c>
      <c r="K22" s="10" t="s">
        <v>152</v>
      </c>
      <c r="L22" s="9">
        <v>38.680401617250702</v>
      </c>
      <c r="M22" s="10" t="s">
        <v>152</v>
      </c>
      <c r="N22" s="9">
        <v>1262.23651743388</v>
      </c>
      <c r="O22" s="10" t="s">
        <v>152</v>
      </c>
      <c r="P22" s="9">
        <v>0</v>
      </c>
      <c r="Q22" s="10" t="s">
        <v>246</v>
      </c>
      <c r="R22" s="9">
        <v>4458.8189494480703</v>
      </c>
      <c r="S22" s="10" t="s">
        <v>152</v>
      </c>
    </row>
    <row r="23" spans="1:19" x14ac:dyDescent="0.2">
      <c r="A23" s="12" t="s">
        <v>184</v>
      </c>
      <c r="B23" s="9">
        <v>43.2044122340426</v>
      </c>
      <c r="C23" s="10" t="s">
        <v>152</v>
      </c>
      <c r="D23" s="9">
        <v>1908.7433962765999</v>
      </c>
      <c r="E23" s="10" t="s">
        <v>152</v>
      </c>
      <c r="F23" s="9">
        <v>37.107845744680901</v>
      </c>
      <c r="G23" s="10" t="s">
        <v>152</v>
      </c>
      <c r="H23" s="9">
        <v>968.44062057435201</v>
      </c>
      <c r="I23" s="10" t="s">
        <v>152</v>
      </c>
      <c r="J23" s="9">
        <v>367.60340159574503</v>
      </c>
      <c r="K23" s="10" t="s">
        <v>152</v>
      </c>
      <c r="L23" s="9">
        <v>38.294260638297899</v>
      </c>
      <c r="M23" s="10" t="s">
        <v>152</v>
      </c>
      <c r="N23" s="9">
        <v>1274.61888297872</v>
      </c>
      <c r="O23" s="10" t="s">
        <v>152</v>
      </c>
      <c r="P23" s="9">
        <v>0</v>
      </c>
      <c r="Q23" s="10" t="s">
        <v>246</v>
      </c>
      <c r="R23" s="9">
        <v>4638.0128200424397</v>
      </c>
      <c r="S23" s="10" t="s">
        <v>152</v>
      </c>
    </row>
    <row r="24" spans="1:19" x14ac:dyDescent="0.2">
      <c r="A24" s="12" t="s">
        <v>185</v>
      </c>
      <c r="B24" s="9">
        <v>42.572075816993497</v>
      </c>
      <c r="C24" s="10" t="s">
        <v>152</v>
      </c>
      <c r="D24" s="9">
        <v>1929.6447471895401</v>
      </c>
      <c r="E24" s="10" t="s">
        <v>152</v>
      </c>
      <c r="F24" s="9">
        <v>39.720625247058798</v>
      </c>
      <c r="G24" s="10" t="s">
        <v>152</v>
      </c>
      <c r="H24" s="9">
        <v>967.20587276379899</v>
      </c>
      <c r="I24" s="10" t="s">
        <v>152</v>
      </c>
      <c r="J24" s="9">
        <v>337.22935686274502</v>
      </c>
      <c r="K24" s="10" t="s">
        <v>152</v>
      </c>
      <c r="L24" s="9">
        <v>36.353754248366002</v>
      </c>
      <c r="M24" s="10" t="s">
        <v>152</v>
      </c>
      <c r="N24" s="9">
        <v>1243.9911472429501</v>
      </c>
      <c r="O24" s="10" t="s">
        <v>152</v>
      </c>
      <c r="P24" s="9">
        <v>0</v>
      </c>
      <c r="Q24" s="10" t="s">
        <v>246</v>
      </c>
      <c r="R24" s="9">
        <v>4596.7175793714596</v>
      </c>
      <c r="S24" s="10" t="s">
        <v>152</v>
      </c>
    </row>
    <row r="25" spans="1:19" x14ac:dyDescent="0.2">
      <c r="A25" s="12" t="s">
        <v>187</v>
      </c>
      <c r="B25" s="9">
        <v>40.572094871794903</v>
      </c>
      <c r="C25" s="10" t="s">
        <v>152</v>
      </c>
      <c r="D25" s="9">
        <v>1991.7413410256399</v>
      </c>
      <c r="E25" s="10" t="s">
        <v>152</v>
      </c>
      <c r="F25" s="9">
        <v>48.600102564102599</v>
      </c>
      <c r="G25" s="10" t="s">
        <v>152</v>
      </c>
      <c r="H25" s="9">
        <v>1001.91280368395</v>
      </c>
      <c r="I25" s="10" t="s">
        <v>152</v>
      </c>
      <c r="J25" s="9">
        <v>334.12945128205098</v>
      </c>
      <c r="K25" s="10" t="s">
        <v>152</v>
      </c>
      <c r="L25" s="9">
        <v>34.283551282051299</v>
      </c>
      <c r="M25" s="10" t="s">
        <v>152</v>
      </c>
      <c r="N25" s="9">
        <v>1277.70723561472</v>
      </c>
      <c r="O25" s="10" t="s">
        <v>152</v>
      </c>
      <c r="P25" s="9">
        <v>0</v>
      </c>
      <c r="Q25" s="10" t="s">
        <v>246</v>
      </c>
      <c r="R25" s="9">
        <v>4728.9465803243102</v>
      </c>
      <c r="S25" s="10" t="s">
        <v>152</v>
      </c>
    </row>
    <row r="26" spans="1:19" x14ac:dyDescent="0.2">
      <c r="A26" s="12" t="s">
        <v>188</v>
      </c>
      <c r="B26" s="9">
        <v>39.776784363177804</v>
      </c>
      <c r="C26" s="10" t="s">
        <v>152</v>
      </c>
      <c r="D26" s="9">
        <v>2036.9275510718801</v>
      </c>
      <c r="E26" s="10" t="s">
        <v>152</v>
      </c>
      <c r="F26" s="9">
        <v>50.135820933165199</v>
      </c>
      <c r="G26" s="10" t="s">
        <v>152</v>
      </c>
      <c r="H26" s="9">
        <v>1011.80412367495</v>
      </c>
      <c r="I26" s="10" t="s">
        <v>152</v>
      </c>
      <c r="J26" s="9">
        <v>330.31128121059299</v>
      </c>
      <c r="K26" s="10" t="s">
        <v>152</v>
      </c>
      <c r="L26" s="9">
        <v>33.216716267339201</v>
      </c>
      <c r="M26" s="10" t="s">
        <v>152</v>
      </c>
      <c r="N26" s="9">
        <v>1256.88268137571</v>
      </c>
      <c r="O26" s="10" t="s">
        <v>152</v>
      </c>
      <c r="P26" s="9">
        <v>0</v>
      </c>
      <c r="Q26" s="10" t="s">
        <v>246</v>
      </c>
      <c r="R26" s="9">
        <v>4759.0549588968197</v>
      </c>
      <c r="S26" s="10" t="s">
        <v>152</v>
      </c>
    </row>
    <row r="27" spans="1:19" x14ac:dyDescent="0.2">
      <c r="A27" s="12" t="s">
        <v>189</v>
      </c>
      <c r="B27" s="9">
        <v>29.718523038605198</v>
      </c>
      <c r="C27" s="10" t="s">
        <v>262</v>
      </c>
      <c r="D27" s="9">
        <v>1701.0164034869199</v>
      </c>
      <c r="E27" s="10" t="s">
        <v>152</v>
      </c>
      <c r="F27" s="9">
        <v>39.851519302615202</v>
      </c>
      <c r="G27" s="10" t="s">
        <v>152</v>
      </c>
      <c r="H27" s="9">
        <v>763.32340083503004</v>
      </c>
      <c r="I27" s="10" t="s">
        <v>152</v>
      </c>
      <c r="J27" s="9">
        <v>242.910505603985</v>
      </c>
      <c r="K27" s="10" t="s">
        <v>152</v>
      </c>
      <c r="L27" s="9">
        <v>27.148278953922802</v>
      </c>
      <c r="M27" s="10" t="s">
        <v>152</v>
      </c>
      <c r="N27" s="9">
        <v>908.89372011342505</v>
      </c>
      <c r="O27" s="10" t="s">
        <v>152</v>
      </c>
      <c r="P27" s="9">
        <v>0</v>
      </c>
      <c r="Q27" s="10" t="s">
        <v>246</v>
      </c>
      <c r="R27" s="9">
        <v>3712.8623513345101</v>
      </c>
      <c r="S27" s="10" t="s">
        <v>152</v>
      </c>
    </row>
    <row r="28" spans="1:19" x14ac:dyDescent="0.2">
      <c r="A28" s="12" t="s">
        <v>190</v>
      </c>
      <c r="B28" s="9">
        <v>36.553647058823501</v>
      </c>
      <c r="C28" s="10" t="s">
        <v>152</v>
      </c>
      <c r="D28" s="9">
        <v>2067.5226911764698</v>
      </c>
      <c r="E28" s="10" t="s">
        <v>152</v>
      </c>
      <c r="F28" s="9">
        <v>66.115024509803902</v>
      </c>
      <c r="G28" s="10" t="s">
        <v>152</v>
      </c>
      <c r="H28" s="9">
        <v>1209.9744069676301</v>
      </c>
      <c r="I28" s="10" t="s">
        <v>152</v>
      </c>
      <c r="J28" s="9">
        <v>348.43895098039201</v>
      </c>
      <c r="K28" s="10" t="s">
        <v>152</v>
      </c>
      <c r="L28" s="9">
        <v>33.915320977941199</v>
      </c>
      <c r="M28" s="10" t="s">
        <v>152</v>
      </c>
      <c r="N28" s="9">
        <v>681.44068403531901</v>
      </c>
      <c r="O28" s="10" t="s">
        <v>152</v>
      </c>
      <c r="P28" s="9">
        <v>0</v>
      </c>
      <c r="Q28" s="10" t="s">
        <v>246</v>
      </c>
      <c r="R28" s="9">
        <v>4443.9607257063799</v>
      </c>
      <c r="S28" s="10" t="s">
        <v>152</v>
      </c>
    </row>
    <row r="29" spans="1:19" x14ac:dyDescent="0.2">
      <c r="A29" s="12" t="s">
        <v>191</v>
      </c>
      <c r="B29" s="9">
        <v>32.293866354044603</v>
      </c>
      <c r="C29" s="10" t="s">
        <v>152</v>
      </c>
      <c r="D29" s="9">
        <v>1928.0803868698699</v>
      </c>
      <c r="E29" s="10" t="s">
        <v>152</v>
      </c>
      <c r="F29" s="9">
        <v>56.037542790152401</v>
      </c>
      <c r="G29" s="10" t="s">
        <v>152</v>
      </c>
      <c r="H29" s="9">
        <v>1124.1870250061199</v>
      </c>
      <c r="I29" s="10" t="s">
        <v>152</v>
      </c>
      <c r="J29" s="9">
        <v>406.80771395076198</v>
      </c>
      <c r="K29" s="10" t="s">
        <v>152</v>
      </c>
      <c r="L29" s="9">
        <v>31.9376529730363</v>
      </c>
      <c r="M29" s="10" t="s">
        <v>152</v>
      </c>
      <c r="N29" s="9">
        <v>966.179035834366</v>
      </c>
      <c r="O29" s="10" t="s">
        <v>152</v>
      </c>
      <c r="P29" s="9">
        <v>0</v>
      </c>
      <c r="Q29" s="10" t="s">
        <v>246</v>
      </c>
      <c r="R29" s="9">
        <v>4545.5232237783503</v>
      </c>
      <c r="S29" s="10" t="s">
        <v>152</v>
      </c>
    </row>
    <row r="30" spans="1:19" x14ac:dyDescent="0.2">
      <c r="A30" s="12" t="s">
        <v>192</v>
      </c>
      <c r="B30" s="9">
        <v>39.749441401971502</v>
      </c>
      <c r="C30" s="10" t="s">
        <v>152</v>
      </c>
      <c r="D30" s="9">
        <v>2376.74775903614</v>
      </c>
      <c r="E30" s="10" t="s">
        <v>152</v>
      </c>
      <c r="F30" s="9">
        <v>59.391596933187301</v>
      </c>
      <c r="G30" s="10" t="s">
        <v>152</v>
      </c>
      <c r="H30" s="9">
        <v>1234.16510286374</v>
      </c>
      <c r="I30" s="10" t="s">
        <v>152</v>
      </c>
      <c r="J30" s="9">
        <v>431.57907995618802</v>
      </c>
      <c r="K30" s="10" t="s">
        <v>152</v>
      </c>
      <c r="L30" s="9">
        <v>31.7888561905805</v>
      </c>
      <c r="M30" s="10" t="s">
        <v>152</v>
      </c>
      <c r="N30" s="9">
        <v>1322.7456449798201</v>
      </c>
      <c r="O30" s="10" t="s">
        <v>152</v>
      </c>
      <c r="P30" s="9">
        <v>0</v>
      </c>
      <c r="Q30" s="10" t="s">
        <v>246</v>
      </c>
      <c r="R30" s="9">
        <v>5496.1674813616301</v>
      </c>
      <c r="S30" s="10" t="s">
        <v>152</v>
      </c>
    </row>
    <row r="31" spans="1:19" x14ac:dyDescent="0.2">
      <c r="A31" s="12" t="s">
        <v>193</v>
      </c>
      <c r="B31" s="9">
        <v>38.300424815983199</v>
      </c>
      <c r="C31" s="10" t="s">
        <v>152</v>
      </c>
      <c r="D31" s="9">
        <v>2380.5737812828602</v>
      </c>
      <c r="E31" s="10" t="s">
        <v>152</v>
      </c>
      <c r="F31" s="9">
        <v>58.406262319663497</v>
      </c>
      <c r="G31" s="10" t="s">
        <v>152</v>
      </c>
      <c r="H31" s="9">
        <v>1260.83294133404</v>
      </c>
      <c r="I31" s="10" t="s">
        <v>152</v>
      </c>
      <c r="J31" s="9">
        <v>435.14653417455298</v>
      </c>
      <c r="K31" s="10" t="s">
        <v>152</v>
      </c>
      <c r="L31" s="9">
        <v>39.101801495268099</v>
      </c>
      <c r="M31" s="10" t="s">
        <v>263</v>
      </c>
      <c r="N31" s="9">
        <v>1278.8058190347599</v>
      </c>
      <c r="O31" s="10" t="s">
        <v>152</v>
      </c>
      <c r="P31" s="9">
        <v>0</v>
      </c>
      <c r="Q31" s="10" t="s">
        <v>246</v>
      </c>
      <c r="R31" s="9">
        <v>5491.1675644571396</v>
      </c>
      <c r="S31" s="10" t="s">
        <v>152</v>
      </c>
    </row>
    <row r="32" spans="1:19" x14ac:dyDescent="0.2">
      <c r="A32" s="15" t="s">
        <v>195</v>
      </c>
      <c r="B32" s="13">
        <v>38.256</v>
      </c>
      <c r="C32" s="14" t="s">
        <v>152</v>
      </c>
      <c r="D32" s="13">
        <v>2531.2350000000001</v>
      </c>
      <c r="E32" s="14" t="s">
        <v>152</v>
      </c>
      <c r="F32" s="13">
        <v>59.847110999999998</v>
      </c>
      <c r="G32" s="14" t="s">
        <v>152</v>
      </c>
      <c r="H32" s="13">
        <v>1370.7791381704701</v>
      </c>
      <c r="I32" s="14" t="s">
        <v>152</v>
      </c>
      <c r="J32" s="13">
        <v>453.72500000000002</v>
      </c>
      <c r="K32" s="14" t="s">
        <v>152</v>
      </c>
      <c r="L32" s="13">
        <v>38.101723999999997</v>
      </c>
      <c r="M32" s="14" t="s">
        <v>152</v>
      </c>
      <c r="N32" s="13">
        <v>1312.811187</v>
      </c>
      <c r="O32" s="14" t="s">
        <v>152</v>
      </c>
      <c r="P32" s="13">
        <v>0</v>
      </c>
      <c r="Q32" s="14" t="s">
        <v>246</v>
      </c>
      <c r="R32" s="13">
        <v>5804.7551601704699</v>
      </c>
      <c r="S32" s="14" t="s">
        <v>152</v>
      </c>
    </row>
    <row r="34" spans="1:2" x14ac:dyDescent="0.2">
      <c r="A34" s="16" t="s">
        <v>196</v>
      </c>
      <c r="B34" s="16" t="s">
        <v>229</v>
      </c>
    </row>
    <row r="36" spans="1:2" x14ac:dyDescent="0.2">
      <c r="B36" s="16" t="s">
        <v>264</v>
      </c>
    </row>
    <row r="37" spans="1:2" x14ac:dyDescent="0.2">
      <c r="B37" s="16" t="s">
        <v>265</v>
      </c>
    </row>
    <row r="38" spans="1:2" x14ac:dyDescent="0.2">
      <c r="B38" s="16" t="s">
        <v>266</v>
      </c>
    </row>
    <row r="39" spans="1:2" x14ac:dyDescent="0.2">
      <c r="B39" s="16" t="s">
        <v>267</v>
      </c>
    </row>
    <row r="40" spans="1:2" x14ac:dyDescent="0.2">
      <c r="B40" s="16" t="s">
        <v>268</v>
      </c>
    </row>
    <row r="41" spans="1:2" x14ac:dyDescent="0.2">
      <c r="B41" s="16" t="s">
        <v>269</v>
      </c>
    </row>
    <row r="42" spans="1:2" x14ac:dyDescent="0.2">
      <c r="B42" s="16" t="s">
        <v>270</v>
      </c>
    </row>
    <row r="43" spans="1:2" x14ac:dyDescent="0.2">
      <c r="B43" s="16" t="s">
        <v>271</v>
      </c>
    </row>
    <row r="44" spans="1:2" x14ac:dyDescent="0.2">
      <c r="B44" s="16" t="s">
        <v>272</v>
      </c>
    </row>
    <row r="45" spans="1:2" x14ac:dyDescent="0.2">
      <c r="B45" s="16" t="s">
        <v>273</v>
      </c>
    </row>
    <row r="46" spans="1:2" x14ac:dyDescent="0.2">
      <c r="B46" s="16" t="s">
        <v>274</v>
      </c>
    </row>
    <row r="47" spans="1:2" x14ac:dyDescent="0.2">
      <c r="B47" s="16" t="s">
        <v>275</v>
      </c>
    </row>
    <row r="48" spans="1:2" x14ac:dyDescent="0.2">
      <c r="B48" s="16" t="s">
        <v>276</v>
      </c>
    </row>
    <row r="50" spans="1:2" x14ac:dyDescent="0.2">
      <c r="B50" s="16" t="s">
        <v>203</v>
      </c>
    </row>
    <row r="51" spans="1:2" x14ac:dyDescent="0.2">
      <c r="B51" s="16" t="s">
        <v>250</v>
      </c>
    </row>
    <row r="52" spans="1:2" x14ac:dyDescent="0.2">
      <c r="B52" s="16" t="s">
        <v>204</v>
      </c>
    </row>
    <row r="55" spans="1:2" x14ac:dyDescent="0.2">
      <c r="A55" s="17" t="str">
        <f>HYPERLINK("#'GAMING_MACHINES 11'!A2", "&lt;&lt;&lt; Previous table")</f>
        <v>&lt;&lt;&lt; Previous table</v>
      </c>
    </row>
    <row r="56" spans="1:2" x14ac:dyDescent="0.2">
      <c r="A56" s="17" t="str">
        <f>HYPERLINK("#'GAMING_MACHINES 13'!A2",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HYPERLINK("#'INDEX'!B6", "Link to index")</f>
        <v>Link to index</v>
      </c>
    </row>
    <row r="2" spans="1:19" ht="15.75" customHeight="1" x14ac:dyDescent="0.2">
      <c r="A2" s="27" t="s">
        <v>151</v>
      </c>
      <c r="B2" s="28"/>
      <c r="C2" s="28"/>
      <c r="D2" s="28"/>
      <c r="E2" s="28"/>
      <c r="F2" s="28"/>
      <c r="G2" s="28"/>
      <c r="H2" s="28"/>
      <c r="I2" s="28"/>
      <c r="J2" s="28"/>
      <c r="K2" s="28"/>
      <c r="L2" s="28"/>
      <c r="M2" s="28"/>
      <c r="N2" s="28"/>
      <c r="O2" s="28"/>
      <c r="P2" s="28"/>
      <c r="Q2" s="28"/>
      <c r="R2" s="28"/>
      <c r="S2" s="28"/>
    </row>
    <row r="3" spans="1:19" ht="15.75" customHeight="1" x14ac:dyDescent="0.2">
      <c r="A3" s="27" t="s">
        <v>17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89.9</v>
      </c>
      <c r="C7" s="10" t="s">
        <v>152</v>
      </c>
      <c r="D7" s="9">
        <v>2872.4465993043</v>
      </c>
      <c r="E7" s="10" t="s">
        <v>152</v>
      </c>
      <c r="F7" s="9">
        <v>603.63</v>
      </c>
      <c r="G7" s="10" t="s">
        <v>152</v>
      </c>
      <c r="H7" s="9">
        <v>5834</v>
      </c>
      <c r="I7" s="10" t="s">
        <v>152</v>
      </c>
      <c r="J7" s="9">
        <v>305.44900000000001</v>
      </c>
      <c r="K7" s="10" t="s">
        <v>152</v>
      </c>
      <c r="L7" s="9">
        <v>915.02267900000004</v>
      </c>
      <c r="M7" s="10" t="s">
        <v>152</v>
      </c>
      <c r="N7" s="9">
        <v>10651.657999999999</v>
      </c>
      <c r="O7" s="10" t="s">
        <v>152</v>
      </c>
      <c r="P7" s="9">
        <v>1374.095</v>
      </c>
      <c r="Q7" s="10" t="s">
        <v>152</v>
      </c>
      <c r="R7" s="9">
        <v>22646.201278304299</v>
      </c>
      <c r="S7" s="10" t="s">
        <v>152</v>
      </c>
    </row>
    <row r="8" spans="1:19" x14ac:dyDescent="0.2">
      <c r="A8" s="12" t="s">
        <v>164</v>
      </c>
      <c r="B8" s="9">
        <v>92.992000000000004</v>
      </c>
      <c r="C8" s="10" t="s">
        <v>152</v>
      </c>
      <c r="D8" s="9">
        <v>3124.0218976809001</v>
      </c>
      <c r="E8" s="10" t="s">
        <v>152</v>
      </c>
      <c r="F8" s="9">
        <v>694.47400000000005</v>
      </c>
      <c r="G8" s="10" t="s">
        <v>152</v>
      </c>
      <c r="H8" s="9">
        <v>5837</v>
      </c>
      <c r="I8" s="10" t="s">
        <v>152</v>
      </c>
      <c r="J8" s="9">
        <v>339.38</v>
      </c>
      <c r="K8" s="10" t="s">
        <v>152</v>
      </c>
      <c r="L8" s="9">
        <v>972.08500000000004</v>
      </c>
      <c r="M8" s="10" t="s">
        <v>152</v>
      </c>
      <c r="N8" s="9">
        <v>10283.089</v>
      </c>
      <c r="O8" s="10" t="s">
        <v>152</v>
      </c>
      <c r="P8" s="9">
        <v>1338.402</v>
      </c>
      <c r="Q8" s="10" t="s">
        <v>152</v>
      </c>
      <c r="R8" s="9">
        <v>22681.4438976809</v>
      </c>
      <c r="S8" s="10" t="s">
        <v>152</v>
      </c>
    </row>
    <row r="9" spans="1:19" x14ac:dyDescent="0.2">
      <c r="A9" s="12" t="s">
        <v>165</v>
      </c>
      <c r="B9" s="9">
        <v>90.230999999999995</v>
      </c>
      <c r="C9" s="10" t="s">
        <v>152</v>
      </c>
      <c r="D9" s="9">
        <v>3153.55</v>
      </c>
      <c r="E9" s="10" t="s">
        <v>152</v>
      </c>
      <c r="F9" s="9">
        <v>722.66700000000003</v>
      </c>
      <c r="G9" s="10" t="s">
        <v>152</v>
      </c>
      <c r="H9" s="9">
        <v>5640.5169999999998</v>
      </c>
      <c r="I9" s="10" t="s">
        <v>152</v>
      </c>
      <c r="J9" s="9">
        <v>377.13200000000001</v>
      </c>
      <c r="K9" s="10" t="s">
        <v>152</v>
      </c>
      <c r="L9" s="9">
        <v>910.87199999999996</v>
      </c>
      <c r="M9" s="10" t="s">
        <v>152</v>
      </c>
      <c r="N9" s="9">
        <v>8384</v>
      </c>
      <c r="O9" s="10" t="s">
        <v>152</v>
      </c>
      <c r="P9" s="9">
        <v>1388.857</v>
      </c>
      <c r="Q9" s="10" t="s">
        <v>152</v>
      </c>
      <c r="R9" s="9">
        <v>20667.826000000001</v>
      </c>
      <c r="S9" s="10" t="s">
        <v>152</v>
      </c>
    </row>
    <row r="10" spans="1:19" x14ac:dyDescent="0.2">
      <c r="A10" s="12" t="s">
        <v>166</v>
      </c>
      <c r="B10" s="9">
        <v>91.352999999999994</v>
      </c>
      <c r="C10" s="10" t="s">
        <v>152</v>
      </c>
      <c r="D10" s="9">
        <v>0</v>
      </c>
      <c r="E10" s="10" t="s">
        <v>167</v>
      </c>
      <c r="F10" s="9">
        <v>763.226</v>
      </c>
      <c r="G10" s="10" t="s">
        <v>152</v>
      </c>
      <c r="H10" s="9">
        <v>5675.6180000000004</v>
      </c>
      <c r="I10" s="10" t="s">
        <v>168</v>
      </c>
      <c r="J10" s="9">
        <v>396.71600000000001</v>
      </c>
      <c r="K10" s="10" t="s">
        <v>152</v>
      </c>
      <c r="L10" s="9">
        <v>926.47299999999996</v>
      </c>
      <c r="M10" s="10" t="s">
        <v>152</v>
      </c>
      <c r="N10" s="9">
        <v>8211.7180000000008</v>
      </c>
      <c r="O10" s="10" t="s">
        <v>152</v>
      </c>
      <c r="P10" s="9">
        <v>1204.4760000000001</v>
      </c>
      <c r="Q10" s="10" t="s">
        <v>152</v>
      </c>
      <c r="R10" s="9">
        <v>17269.580000000002</v>
      </c>
      <c r="S10" s="10" t="s">
        <v>169</v>
      </c>
    </row>
    <row r="11" spans="1:19" x14ac:dyDescent="0.2">
      <c r="A11" s="12" t="s">
        <v>170</v>
      </c>
      <c r="B11" s="9">
        <v>90.126999999999995</v>
      </c>
      <c r="C11" s="10" t="s">
        <v>152</v>
      </c>
      <c r="D11" s="9">
        <v>0</v>
      </c>
      <c r="E11" s="10" t="s">
        <v>167</v>
      </c>
      <c r="F11" s="9">
        <v>809.2</v>
      </c>
      <c r="G11" s="10" t="s">
        <v>152</v>
      </c>
      <c r="H11" s="9">
        <v>5921.08</v>
      </c>
      <c r="I11" s="10" t="s">
        <v>152</v>
      </c>
      <c r="J11" s="9">
        <v>476.62</v>
      </c>
      <c r="K11" s="10" t="s">
        <v>152</v>
      </c>
      <c r="L11" s="9">
        <v>972.428</v>
      </c>
      <c r="M11" s="10" t="s">
        <v>152</v>
      </c>
      <c r="N11" s="9">
        <v>7656.8649999999998</v>
      </c>
      <c r="O11" s="10" t="s">
        <v>152</v>
      </c>
      <c r="P11" s="9">
        <v>1358.912</v>
      </c>
      <c r="Q11" s="10" t="s">
        <v>152</v>
      </c>
      <c r="R11" s="9">
        <v>17285.232</v>
      </c>
      <c r="S11" s="10" t="s">
        <v>169</v>
      </c>
    </row>
    <row r="12" spans="1:19" x14ac:dyDescent="0.2">
      <c r="A12" s="12" t="s">
        <v>171</v>
      </c>
      <c r="B12" s="9">
        <v>86.066000000000003</v>
      </c>
      <c r="C12" s="10" t="s">
        <v>152</v>
      </c>
      <c r="D12" s="9">
        <v>0</v>
      </c>
      <c r="E12" s="10" t="s">
        <v>167</v>
      </c>
      <c r="F12" s="9">
        <v>929.9</v>
      </c>
      <c r="G12" s="10" t="s">
        <v>152</v>
      </c>
      <c r="H12" s="9">
        <v>5725.7150000000001</v>
      </c>
      <c r="I12" s="10" t="s">
        <v>152</v>
      </c>
      <c r="J12" s="9">
        <v>441.8</v>
      </c>
      <c r="K12" s="10" t="s">
        <v>152</v>
      </c>
      <c r="L12" s="9">
        <v>1018.482</v>
      </c>
      <c r="M12" s="10" t="s">
        <v>152</v>
      </c>
      <c r="N12" s="9">
        <v>7869.77</v>
      </c>
      <c r="O12" s="10" t="s">
        <v>152</v>
      </c>
      <c r="P12" s="9">
        <v>1475.654</v>
      </c>
      <c r="Q12" s="10" t="s">
        <v>152</v>
      </c>
      <c r="R12" s="9">
        <v>17547.386999999999</v>
      </c>
      <c r="S12" s="10" t="s">
        <v>169</v>
      </c>
    </row>
    <row r="13" spans="1:19" x14ac:dyDescent="0.2">
      <c r="A13" s="12" t="s">
        <v>172</v>
      </c>
      <c r="B13" s="9">
        <v>88.753</v>
      </c>
      <c r="C13" s="10" t="s">
        <v>152</v>
      </c>
      <c r="D13" s="9">
        <v>0</v>
      </c>
      <c r="E13" s="10" t="s">
        <v>167</v>
      </c>
      <c r="F13" s="9">
        <v>973.52425000000005</v>
      </c>
      <c r="G13" s="10" t="s">
        <v>152</v>
      </c>
      <c r="H13" s="9">
        <v>5512.3490000000002</v>
      </c>
      <c r="I13" s="10" t="s">
        <v>152</v>
      </c>
      <c r="J13" s="9">
        <v>479.32400000000001</v>
      </c>
      <c r="K13" s="10" t="s">
        <v>152</v>
      </c>
      <c r="L13" s="9">
        <v>971.27714000000003</v>
      </c>
      <c r="M13" s="10" t="s">
        <v>152</v>
      </c>
      <c r="N13" s="9">
        <v>7974.5680000000002</v>
      </c>
      <c r="O13" s="10" t="s">
        <v>152</v>
      </c>
      <c r="P13" s="9">
        <v>1645.3209999999999</v>
      </c>
      <c r="Q13" s="10" t="s">
        <v>152</v>
      </c>
      <c r="R13" s="9">
        <v>17645.116389999999</v>
      </c>
      <c r="S13" s="10" t="s">
        <v>169</v>
      </c>
    </row>
    <row r="14" spans="1:19" x14ac:dyDescent="0.2">
      <c r="A14" s="12" t="s">
        <v>173</v>
      </c>
      <c r="B14" s="9">
        <v>82.549000000000007</v>
      </c>
      <c r="C14" s="10" t="s">
        <v>152</v>
      </c>
      <c r="D14" s="9">
        <v>0</v>
      </c>
      <c r="E14" s="10" t="s">
        <v>167</v>
      </c>
      <c r="F14" s="9">
        <v>1018.8390000000001</v>
      </c>
      <c r="G14" s="10" t="s">
        <v>152</v>
      </c>
      <c r="H14" s="9">
        <v>5303.2474192</v>
      </c>
      <c r="I14" s="10" t="s">
        <v>152</v>
      </c>
      <c r="J14" s="9">
        <v>528.46</v>
      </c>
      <c r="K14" s="10" t="s">
        <v>152</v>
      </c>
      <c r="L14" s="9">
        <v>0</v>
      </c>
      <c r="M14" s="10" t="s">
        <v>167</v>
      </c>
      <c r="N14" s="9">
        <v>8176.04</v>
      </c>
      <c r="O14" s="10" t="s">
        <v>152</v>
      </c>
      <c r="P14" s="9">
        <v>2157.1779999999999</v>
      </c>
      <c r="Q14" s="10" t="s">
        <v>152</v>
      </c>
      <c r="R14" s="9">
        <v>17266.3134192</v>
      </c>
      <c r="S14" s="10" t="s">
        <v>169</v>
      </c>
    </row>
    <row r="15" spans="1:19" x14ac:dyDescent="0.2">
      <c r="A15" s="12" t="s">
        <v>174</v>
      </c>
      <c r="B15" s="9">
        <v>85.307000000000002</v>
      </c>
      <c r="C15" s="10" t="s">
        <v>152</v>
      </c>
      <c r="D15" s="9">
        <v>0</v>
      </c>
      <c r="E15" s="10" t="s">
        <v>167</v>
      </c>
      <c r="F15" s="9">
        <v>1100.954444</v>
      </c>
      <c r="G15" s="10" t="s">
        <v>175</v>
      </c>
      <c r="H15" s="9">
        <v>5604.0497316999999</v>
      </c>
      <c r="I15" s="10" t="s">
        <v>152</v>
      </c>
      <c r="J15" s="9">
        <v>485.541</v>
      </c>
      <c r="K15" s="10" t="s">
        <v>152</v>
      </c>
      <c r="L15" s="9">
        <v>0</v>
      </c>
      <c r="M15" s="10" t="s">
        <v>167</v>
      </c>
      <c r="N15" s="9">
        <v>8875.2240000000002</v>
      </c>
      <c r="O15" s="10" t="s">
        <v>152</v>
      </c>
      <c r="P15" s="9">
        <v>2312.3119999999999</v>
      </c>
      <c r="Q15" s="10" t="s">
        <v>152</v>
      </c>
      <c r="R15" s="9">
        <v>18463.388175700002</v>
      </c>
      <c r="S15" s="10" t="s">
        <v>169</v>
      </c>
    </row>
    <row r="16" spans="1:19" x14ac:dyDescent="0.2">
      <c r="A16" s="12" t="s">
        <v>176</v>
      </c>
      <c r="B16" s="9">
        <v>98.058999999999997</v>
      </c>
      <c r="C16" s="10" t="s">
        <v>152</v>
      </c>
      <c r="D16" s="9">
        <v>0</v>
      </c>
      <c r="E16" s="10" t="s">
        <v>167</v>
      </c>
      <c r="F16" s="9">
        <v>1176.0820000000001</v>
      </c>
      <c r="G16" s="10" t="s">
        <v>152</v>
      </c>
      <c r="H16" s="9">
        <v>6041.125</v>
      </c>
      <c r="I16" s="10" t="s">
        <v>152</v>
      </c>
      <c r="J16" s="9">
        <v>532.03700000000003</v>
      </c>
      <c r="K16" s="10" t="s">
        <v>152</v>
      </c>
      <c r="L16" s="9">
        <v>0</v>
      </c>
      <c r="M16" s="10" t="s">
        <v>167</v>
      </c>
      <c r="N16" s="9">
        <v>9071.1299999999992</v>
      </c>
      <c r="O16" s="10" t="s">
        <v>152</v>
      </c>
      <c r="P16" s="9">
        <v>2548.1950000000002</v>
      </c>
      <c r="Q16" s="10" t="s">
        <v>152</v>
      </c>
      <c r="R16" s="9">
        <v>19466.628000000001</v>
      </c>
      <c r="S16" s="10" t="s">
        <v>169</v>
      </c>
    </row>
    <row r="17" spans="1:19" x14ac:dyDescent="0.2">
      <c r="A17" s="12" t="s">
        <v>177</v>
      </c>
      <c r="B17" s="9">
        <v>100.262</v>
      </c>
      <c r="C17" s="10" t="s">
        <v>152</v>
      </c>
      <c r="D17" s="9">
        <v>0</v>
      </c>
      <c r="E17" s="10" t="s">
        <v>167</v>
      </c>
      <c r="F17" s="9">
        <v>1135.5627400000001</v>
      </c>
      <c r="G17" s="10" t="s">
        <v>152</v>
      </c>
      <c r="H17" s="9">
        <v>5867.52</v>
      </c>
      <c r="I17" s="10" t="s">
        <v>152</v>
      </c>
      <c r="J17" s="9">
        <v>535.19399999999996</v>
      </c>
      <c r="K17" s="10" t="s">
        <v>152</v>
      </c>
      <c r="L17" s="9">
        <v>0</v>
      </c>
      <c r="M17" s="10" t="s">
        <v>167</v>
      </c>
      <c r="N17" s="9">
        <v>9647.8586146300004</v>
      </c>
      <c r="O17" s="10" t="s">
        <v>152</v>
      </c>
      <c r="P17" s="9">
        <v>2554.741</v>
      </c>
      <c r="Q17" s="10" t="s">
        <v>152</v>
      </c>
      <c r="R17" s="9">
        <v>19841.138354629999</v>
      </c>
      <c r="S17" s="10" t="s">
        <v>169</v>
      </c>
    </row>
    <row r="18" spans="1:19" x14ac:dyDescent="0.2">
      <c r="A18" s="12" t="s">
        <v>178</v>
      </c>
      <c r="B18" s="9">
        <v>94.525000000000006</v>
      </c>
      <c r="C18" s="10" t="s">
        <v>152</v>
      </c>
      <c r="D18" s="9">
        <v>0</v>
      </c>
      <c r="E18" s="10" t="s">
        <v>167</v>
      </c>
      <c r="F18" s="9">
        <v>1093.1869770000001</v>
      </c>
      <c r="G18" s="10" t="s">
        <v>152</v>
      </c>
      <c r="H18" s="9">
        <v>5995.5460000000003</v>
      </c>
      <c r="I18" s="10" t="s">
        <v>152</v>
      </c>
      <c r="J18" s="9">
        <v>511.60899999999998</v>
      </c>
      <c r="K18" s="10" t="s">
        <v>152</v>
      </c>
      <c r="L18" s="9">
        <v>0</v>
      </c>
      <c r="M18" s="10" t="s">
        <v>167</v>
      </c>
      <c r="N18" s="9">
        <v>10461.842000000001</v>
      </c>
      <c r="O18" s="10" t="s">
        <v>152</v>
      </c>
      <c r="P18" s="9">
        <v>2571.3220000000001</v>
      </c>
      <c r="Q18" s="10" t="s">
        <v>152</v>
      </c>
      <c r="R18" s="9">
        <v>20728.030976999999</v>
      </c>
      <c r="S18" s="10" t="s">
        <v>169</v>
      </c>
    </row>
    <row r="19" spans="1:19" x14ac:dyDescent="0.2">
      <c r="A19" s="12" t="s">
        <v>179</v>
      </c>
      <c r="B19" s="9">
        <v>92.305999999999997</v>
      </c>
      <c r="C19" s="10" t="s">
        <v>152</v>
      </c>
      <c r="D19" s="9">
        <v>0</v>
      </c>
      <c r="E19" s="10" t="s">
        <v>167</v>
      </c>
      <c r="F19" s="9">
        <v>1112.93983</v>
      </c>
      <c r="G19" s="10" t="s">
        <v>152</v>
      </c>
      <c r="H19" s="9">
        <v>6209.1030000000001</v>
      </c>
      <c r="I19" s="10" t="s">
        <v>152</v>
      </c>
      <c r="J19" s="9">
        <v>533.69899999999996</v>
      </c>
      <c r="K19" s="10" t="s">
        <v>152</v>
      </c>
      <c r="L19" s="9">
        <v>0</v>
      </c>
      <c r="M19" s="10" t="s">
        <v>167</v>
      </c>
      <c r="N19" s="9">
        <v>10971.437</v>
      </c>
      <c r="O19" s="10" t="s">
        <v>152</v>
      </c>
      <c r="P19" s="9">
        <v>2982.873</v>
      </c>
      <c r="Q19" s="10" t="s">
        <v>152</v>
      </c>
      <c r="R19" s="9">
        <v>21902.357830000001</v>
      </c>
      <c r="S19" s="10" t="s">
        <v>169</v>
      </c>
    </row>
    <row r="20" spans="1:19" x14ac:dyDescent="0.2">
      <c r="A20" s="12" t="s">
        <v>180</v>
      </c>
      <c r="B20" s="9">
        <v>84.97</v>
      </c>
      <c r="C20" s="10" t="s">
        <v>152</v>
      </c>
      <c r="D20" s="9">
        <v>0</v>
      </c>
      <c r="E20" s="10" t="s">
        <v>167</v>
      </c>
      <c r="F20" s="9">
        <v>1099.1306219999999</v>
      </c>
      <c r="G20" s="10" t="s">
        <v>152</v>
      </c>
      <c r="H20" s="9">
        <v>6050.2370000000001</v>
      </c>
      <c r="I20" s="10" t="s">
        <v>152</v>
      </c>
      <c r="J20" s="9">
        <v>537.64200000000005</v>
      </c>
      <c r="K20" s="10" t="s">
        <v>152</v>
      </c>
      <c r="L20" s="9">
        <v>0</v>
      </c>
      <c r="M20" s="10" t="s">
        <v>167</v>
      </c>
      <c r="N20" s="9">
        <v>11393.489</v>
      </c>
      <c r="O20" s="10" t="s">
        <v>152</v>
      </c>
      <c r="P20" s="9">
        <v>2951.5079999999998</v>
      </c>
      <c r="Q20" s="10" t="s">
        <v>152</v>
      </c>
      <c r="R20" s="9">
        <v>22116.976621999998</v>
      </c>
      <c r="S20" s="10" t="s">
        <v>169</v>
      </c>
    </row>
    <row r="21" spans="1:19" x14ac:dyDescent="0.2">
      <c r="A21" s="12" t="s">
        <v>181</v>
      </c>
      <c r="B21" s="9">
        <v>86.02</v>
      </c>
      <c r="C21" s="10" t="s">
        <v>152</v>
      </c>
      <c r="D21" s="9">
        <v>0</v>
      </c>
      <c r="E21" s="10" t="s">
        <v>167</v>
      </c>
      <c r="F21" s="9">
        <v>1089.095468</v>
      </c>
      <c r="G21" s="10" t="s">
        <v>152</v>
      </c>
      <c r="H21" s="9">
        <v>5920.0619999999999</v>
      </c>
      <c r="I21" s="10" t="s">
        <v>152</v>
      </c>
      <c r="J21" s="9">
        <v>299.91300000000001</v>
      </c>
      <c r="K21" s="10" t="s">
        <v>169</v>
      </c>
      <c r="L21" s="9">
        <v>0</v>
      </c>
      <c r="M21" s="10" t="s">
        <v>167</v>
      </c>
      <c r="N21" s="9">
        <v>11635.429730469999</v>
      </c>
      <c r="O21" s="10" t="s">
        <v>152</v>
      </c>
      <c r="P21" s="9">
        <v>3443.5770000000002</v>
      </c>
      <c r="Q21" s="10" t="s">
        <v>152</v>
      </c>
      <c r="R21" s="9">
        <v>22474.097198470001</v>
      </c>
      <c r="S21" s="10" t="s">
        <v>169</v>
      </c>
    </row>
    <row r="22" spans="1:19" x14ac:dyDescent="0.2">
      <c r="A22" s="12" t="s">
        <v>182</v>
      </c>
      <c r="B22" s="9">
        <v>88.332999999999998</v>
      </c>
      <c r="C22" s="10" t="s">
        <v>152</v>
      </c>
      <c r="D22" s="9">
        <v>0</v>
      </c>
      <c r="E22" s="10" t="s">
        <v>167</v>
      </c>
      <c r="F22" s="9">
        <v>1081.2315410000001</v>
      </c>
      <c r="G22" s="10" t="s">
        <v>152</v>
      </c>
      <c r="H22" s="9">
        <v>6824.4470000000001</v>
      </c>
      <c r="I22" s="10" t="s">
        <v>152</v>
      </c>
      <c r="J22" s="9">
        <v>0</v>
      </c>
      <c r="K22" s="10" t="s">
        <v>183</v>
      </c>
      <c r="L22" s="9">
        <v>0</v>
      </c>
      <c r="M22" s="10" t="s">
        <v>167</v>
      </c>
      <c r="N22" s="9">
        <v>13491.566999999999</v>
      </c>
      <c r="O22" s="10" t="s">
        <v>152</v>
      </c>
      <c r="P22" s="9">
        <v>3672.9589999999998</v>
      </c>
      <c r="Q22" s="10" t="s">
        <v>152</v>
      </c>
      <c r="R22" s="9">
        <v>25158.537541000002</v>
      </c>
      <c r="S22" s="10" t="s">
        <v>169</v>
      </c>
    </row>
    <row r="23" spans="1:19" x14ac:dyDescent="0.2">
      <c r="A23" s="12" t="s">
        <v>184</v>
      </c>
      <c r="B23" s="9">
        <v>113.554</v>
      </c>
      <c r="C23" s="10" t="s">
        <v>152</v>
      </c>
      <c r="D23" s="9">
        <v>0</v>
      </c>
      <c r="E23" s="10" t="s">
        <v>167</v>
      </c>
      <c r="F23" s="9">
        <v>1038.9298799999999</v>
      </c>
      <c r="G23" s="10" t="s">
        <v>152</v>
      </c>
      <c r="H23" s="9">
        <v>7131.2920000000004</v>
      </c>
      <c r="I23" s="10" t="s">
        <v>152</v>
      </c>
      <c r="J23" s="9">
        <v>0</v>
      </c>
      <c r="K23" s="10" t="s">
        <v>167</v>
      </c>
      <c r="L23" s="9">
        <v>0</v>
      </c>
      <c r="M23" s="10" t="s">
        <v>167</v>
      </c>
      <c r="N23" s="9">
        <v>14570.456</v>
      </c>
      <c r="O23" s="10" t="s">
        <v>152</v>
      </c>
      <c r="P23" s="9">
        <v>4309.0879999999997</v>
      </c>
      <c r="Q23" s="10" t="s">
        <v>152</v>
      </c>
      <c r="R23" s="9">
        <v>27163.319879999999</v>
      </c>
      <c r="S23" s="10" t="s">
        <v>169</v>
      </c>
    </row>
    <row r="24" spans="1:19" x14ac:dyDescent="0.2">
      <c r="A24" s="12" t="s">
        <v>185</v>
      </c>
      <c r="B24" s="9">
        <v>155.07499999999999</v>
      </c>
      <c r="C24" s="10" t="s">
        <v>152</v>
      </c>
      <c r="D24" s="9">
        <v>0</v>
      </c>
      <c r="E24" s="10" t="s">
        <v>167</v>
      </c>
      <c r="F24" s="9">
        <v>998.93681000000004</v>
      </c>
      <c r="G24" s="10" t="s">
        <v>152</v>
      </c>
      <c r="H24" s="9">
        <v>7533.5929999999998</v>
      </c>
      <c r="I24" s="10" t="s">
        <v>152</v>
      </c>
      <c r="J24" s="9">
        <v>0</v>
      </c>
      <c r="K24" s="10" t="s">
        <v>167</v>
      </c>
      <c r="L24" s="9">
        <v>0</v>
      </c>
      <c r="M24" s="10" t="s">
        <v>167</v>
      </c>
      <c r="N24" s="9">
        <v>11833.56107351</v>
      </c>
      <c r="O24" s="10" t="s">
        <v>152</v>
      </c>
      <c r="P24" s="9">
        <v>3501.49</v>
      </c>
      <c r="Q24" s="10" t="s">
        <v>186</v>
      </c>
      <c r="R24" s="9">
        <v>24022.65588351</v>
      </c>
      <c r="S24" s="10" t="s">
        <v>169</v>
      </c>
    </row>
    <row r="25" spans="1:19" x14ac:dyDescent="0.2">
      <c r="A25" s="12" t="s">
        <v>187</v>
      </c>
      <c r="B25" s="9">
        <v>142.00700000000001</v>
      </c>
      <c r="C25" s="10" t="s">
        <v>152</v>
      </c>
      <c r="D25" s="9">
        <v>0</v>
      </c>
      <c r="E25" s="10" t="s">
        <v>167</v>
      </c>
      <c r="F25" s="9">
        <v>1100.3230000000001</v>
      </c>
      <c r="G25" s="10" t="s">
        <v>152</v>
      </c>
      <c r="H25" s="9">
        <v>7720.0320000000002</v>
      </c>
      <c r="I25" s="10" t="s">
        <v>152</v>
      </c>
      <c r="J25" s="9">
        <v>0</v>
      </c>
      <c r="K25" s="10" t="s">
        <v>167</v>
      </c>
      <c r="L25" s="9">
        <v>0</v>
      </c>
      <c r="M25" s="10" t="s">
        <v>167</v>
      </c>
      <c r="N25" s="9">
        <v>13008.55774299</v>
      </c>
      <c r="O25" s="10" t="s">
        <v>152</v>
      </c>
      <c r="P25" s="9">
        <v>3263.3879999999999</v>
      </c>
      <c r="Q25" s="10" t="s">
        <v>152</v>
      </c>
      <c r="R25" s="9">
        <v>25234.30774299</v>
      </c>
      <c r="S25" s="10" t="s">
        <v>169</v>
      </c>
    </row>
    <row r="26" spans="1:19" x14ac:dyDescent="0.2">
      <c r="A26" s="12" t="s">
        <v>188</v>
      </c>
      <c r="B26" s="9">
        <v>125.355</v>
      </c>
      <c r="C26" s="10" t="s">
        <v>152</v>
      </c>
      <c r="D26" s="9">
        <v>0</v>
      </c>
      <c r="E26" s="10" t="s">
        <v>167</v>
      </c>
      <c r="F26" s="9">
        <v>1055.71</v>
      </c>
      <c r="G26" s="10" t="s">
        <v>152</v>
      </c>
      <c r="H26" s="9">
        <v>8145.9905241400002</v>
      </c>
      <c r="I26" s="10" t="s">
        <v>152</v>
      </c>
      <c r="J26" s="9">
        <v>0</v>
      </c>
      <c r="K26" s="10" t="s">
        <v>167</v>
      </c>
      <c r="L26" s="9">
        <v>0</v>
      </c>
      <c r="M26" s="10" t="s">
        <v>167</v>
      </c>
      <c r="N26" s="9">
        <v>12557.047838570001</v>
      </c>
      <c r="O26" s="10" t="s">
        <v>152</v>
      </c>
      <c r="P26" s="9">
        <v>3276.1930000000002</v>
      </c>
      <c r="Q26" s="10" t="s">
        <v>152</v>
      </c>
      <c r="R26" s="9">
        <v>25160.29636271</v>
      </c>
      <c r="S26" s="10" t="s">
        <v>169</v>
      </c>
    </row>
    <row r="27" spans="1:19" x14ac:dyDescent="0.2">
      <c r="A27" s="12" t="s">
        <v>189</v>
      </c>
      <c r="B27" s="9">
        <v>87.066999999999993</v>
      </c>
      <c r="C27" s="10" t="s">
        <v>152</v>
      </c>
      <c r="D27" s="9">
        <v>0</v>
      </c>
      <c r="E27" s="10" t="s">
        <v>167</v>
      </c>
      <c r="F27" s="9">
        <v>924.13</v>
      </c>
      <c r="G27" s="10" t="s">
        <v>152</v>
      </c>
      <c r="H27" s="9">
        <v>6354.4186259799999</v>
      </c>
      <c r="I27" s="10" t="s">
        <v>152</v>
      </c>
      <c r="J27" s="9">
        <v>0</v>
      </c>
      <c r="K27" s="10" t="s">
        <v>167</v>
      </c>
      <c r="L27" s="9">
        <v>0</v>
      </c>
      <c r="M27" s="10" t="s">
        <v>167</v>
      </c>
      <c r="N27" s="9">
        <v>9469.1262898099994</v>
      </c>
      <c r="O27" s="10" t="s">
        <v>152</v>
      </c>
      <c r="P27" s="9">
        <v>2486.2399999999998</v>
      </c>
      <c r="Q27" s="10" t="s">
        <v>152</v>
      </c>
      <c r="R27" s="9">
        <v>19320.981915789998</v>
      </c>
      <c r="S27" s="10" t="s">
        <v>169</v>
      </c>
    </row>
    <row r="28" spans="1:19" x14ac:dyDescent="0.2">
      <c r="A28" s="12" t="s">
        <v>190</v>
      </c>
      <c r="B28" s="9">
        <v>135.435</v>
      </c>
      <c r="C28" s="10" t="s">
        <v>152</v>
      </c>
      <c r="D28" s="9">
        <v>0</v>
      </c>
      <c r="E28" s="10" t="s">
        <v>167</v>
      </c>
      <c r="F28" s="9">
        <v>1182.06</v>
      </c>
      <c r="G28" s="10" t="s">
        <v>152</v>
      </c>
      <c r="H28" s="9">
        <v>7741.16145779</v>
      </c>
      <c r="I28" s="10" t="s">
        <v>152</v>
      </c>
      <c r="J28" s="9">
        <v>0</v>
      </c>
      <c r="K28" s="10" t="s">
        <v>167</v>
      </c>
      <c r="L28" s="9">
        <v>0</v>
      </c>
      <c r="M28" s="10" t="s">
        <v>167</v>
      </c>
      <c r="N28" s="9">
        <v>3230.5118218399998</v>
      </c>
      <c r="O28" s="10" t="s">
        <v>152</v>
      </c>
      <c r="P28" s="9">
        <v>2623.27</v>
      </c>
      <c r="Q28" s="10" t="s">
        <v>152</v>
      </c>
      <c r="R28" s="9">
        <v>14912.43827963</v>
      </c>
      <c r="S28" s="10" t="s">
        <v>169</v>
      </c>
    </row>
    <row r="29" spans="1:19" x14ac:dyDescent="0.2">
      <c r="A29" s="12" t="s">
        <v>191</v>
      </c>
      <c r="B29" s="9">
        <v>132.018</v>
      </c>
      <c r="C29" s="10" t="s">
        <v>152</v>
      </c>
      <c r="D29" s="9">
        <v>0</v>
      </c>
      <c r="E29" s="10" t="s">
        <v>167</v>
      </c>
      <c r="F29" s="9">
        <v>1117.9970000000001</v>
      </c>
      <c r="G29" s="10" t="s">
        <v>152</v>
      </c>
      <c r="H29" s="9">
        <v>7796.2695534300001</v>
      </c>
      <c r="I29" s="10" t="s">
        <v>152</v>
      </c>
      <c r="J29" s="9">
        <v>0</v>
      </c>
      <c r="K29" s="10" t="s">
        <v>167</v>
      </c>
      <c r="L29" s="9">
        <v>0</v>
      </c>
      <c r="M29" s="10" t="s">
        <v>167</v>
      </c>
      <c r="N29" s="9">
        <v>4780.1098322600001</v>
      </c>
      <c r="O29" s="10" t="s">
        <v>152</v>
      </c>
      <c r="P29" s="9">
        <v>2523.67</v>
      </c>
      <c r="Q29" s="10" t="s">
        <v>152</v>
      </c>
      <c r="R29" s="9">
        <v>16350.064385690001</v>
      </c>
      <c r="S29" s="10" t="s">
        <v>169</v>
      </c>
    </row>
    <row r="30" spans="1:19" x14ac:dyDescent="0.2">
      <c r="A30" s="12" t="s">
        <v>192</v>
      </c>
      <c r="B30" s="9">
        <v>174.26900000000001</v>
      </c>
      <c r="C30" s="10" t="s">
        <v>152</v>
      </c>
      <c r="D30" s="9">
        <v>0</v>
      </c>
      <c r="E30" s="10" t="s">
        <v>167</v>
      </c>
      <c r="F30" s="9">
        <v>1288.107</v>
      </c>
      <c r="G30" s="10" t="s">
        <v>152</v>
      </c>
      <c r="H30" s="9">
        <v>8272.7344951899995</v>
      </c>
      <c r="I30" s="10" t="s">
        <v>152</v>
      </c>
      <c r="J30" s="9">
        <v>0</v>
      </c>
      <c r="K30" s="10" t="s">
        <v>167</v>
      </c>
      <c r="L30" s="9">
        <v>0</v>
      </c>
      <c r="M30" s="10" t="s">
        <v>167</v>
      </c>
      <c r="N30" s="9">
        <v>7377.6290183999999</v>
      </c>
      <c r="O30" s="10" t="s">
        <v>152</v>
      </c>
      <c r="P30" s="9">
        <v>2935.69</v>
      </c>
      <c r="Q30" s="10" t="s">
        <v>152</v>
      </c>
      <c r="R30" s="9">
        <v>20048.429513589999</v>
      </c>
      <c r="S30" s="10" t="s">
        <v>169</v>
      </c>
    </row>
    <row r="31" spans="1:19" x14ac:dyDescent="0.2">
      <c r="A31" s="12" t="s">
        <v>193</v>
      </c>
      <c r="B31" s="9">
        <v>176.35900000000001</v>
      </c>
      <c r="C31" s="10" t="s">
        <v>152</v>
      </c>
      <c r="D31" s="9">
        <v>0</v>
      </c>
      <c r="E31" s="10" t="s">
        <v>167</v>
      </c>
      <c r="F31" s="9">
        <v>1316.725676</v>
      </c>
      <c r="G31" s="10" t="s">
        <v>152</v>
      </c>
      <c r="H31" s="9">
        <v>7722.6123076900003</v>
      </c>
      <c r="I31" s="10" t="s">
        <v>152</v>
      </c>
      <c r="J31" s="9">
        <v>0</v>
      </c>
      <c r="K31" s="10" t="s">
        <v>152</v>
      </c>
      <c r="L31" s="9">
        <v>0</v>
      </c>
      <c r="M31" s="10" t="s">
        <v>194</v>
      </c>
      <c r="N31" s="9">
        <v>6657.4534203599997</v>
      </c>
      <c r="O31" s="10" t="s">
        <v>152</v>
      </c>
      <c r="P31" s="9">
        <v>3203.06</v>
      </c>
      <c r="Q31" s="10" t="s">
        <v>152</v>
      </c>
      <c r="R31" s="9">
        <v>19076.210404050002</v>
      </c>
      <c r="S31" s="10" t="s">
        <v>169</v>
      </c>
    </row>
    <row r="32" spans="1:19" x14ac:dyDescent="0.2">
      <c r="A32" s="15" t="s">
        <v>195</v>
      </c>
      <c r="B32" s="13">
        <v>179.72</v>
      </c>
      <c r="C32" s="14" t="s">
        <v>152</v>
      </c>
      <c r="D32" s="13">
        <v>0</v>
      </c>
      <c r="E32" s="14" t="s">
        <v>167</v>
      </c>
      <c r="F32" s="13">
        <v>1418.7172869999999</v>
      </c>
      <c r="G32" s="14" t="s">
        <v>152</v>
      </c>
      <c r="H32" s="13">
        <v>7508.7359337899998</v>
      </c>
      <c r="I32" s="14" t="s">
        <v>152</v>
      </c>
      <c r="J32" s="13">
        <v>0</v>
      </c>
      <c r="K32" s="14" t="s">
        <v>152</v>
      </c>
      <c r="L32" s="13">
        <v>0</v>
      </c>
      <c r="M32" s="14" t="s">
        <v>194</v>
      </c>
      <c r="N32" s="13">
        <v>6579.2524829000004</v>
      </c>
      <c r="O32" s="14" t="s">
        <v>152</v>
      </c>
      <c r="P32" s="13">
        <v>3530.36</v>
      </c>
      <c r="Q32" s="14" t="s">
        <v>152</v>
      </c>
      <c r="R32" s="13">
        <v>19216.785703689999</v>
      </c>
      <c r="S32" s="14" t="s">
        <v>169</v>
      </c>
    </row>
    <row r="34" spans="1:2" x14ac:dyDescent="0.2">
      <c r="A34" s="16" t="s">
        <v>196</v>
      </c>
      <c r="B34" s="16" t="s">
        <v>197</v>
      </c>
    </row>
    <row r="36" spans="1:2" x14ac:dyDescent="0.2">
      <c r="B36" s="16" t="s">
        <v>198</v>
      </c>
    </row>
    <row r="37" spans="1:2" x14ac:dyDescent="0.2">
      <c r="B37" s="16" t="s">
        <v>199</v>
      </c>
    </row>
    <row r="38" spans="1:2" x14ac:dyDescent="0.2">
      <c r="B38" s="16" t="s">
        <v>200</v>
      </c>
    </row>
    <row r="39" spans="1:2" x14ac:dyDescent="0.2">
      <c r="B39" s="16" t="s">
        <v>201</v>
      </c>
    </row>
    <row r="40" spans="1:2" x14ac:dyDescent="0.2">
      <c r="B40" s="16" t="s">
        <v>202</v>
      </c>
    </row>
    <row r="42" spans="1:2" x14ac:dyDescent="0.2">
      <c r="B42" s="16" t="s">
        <v>203</v>
      </c>
    </row>
    <row r="43" spans="1:2" x14ac:dyDescent="0.2">
      <c r="B43" s="16" t="s">
        <v>204</v>
      </c>
    </row>
    <row r="47" spans="1:2" x14ac:dyDescent="0.2">
      <c r="A47" s="17" t="str">
        <f>HYPERLINK("#'CASINO 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S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HYPERLINK("#'INDEX'!B33", "Link to index")</f>
        <v>Link to index</v>
      </c>
    </row>
    <row r="2" spans="1:19" ht="15.75" customHeight="1" x14ac:dyDescent="0.2">
      <c r="A2" s="27" t="s">
        <v>278</v>
      </c>
      <c r="B2" s="28"/>
      <c r="C2" s="28"/>
      <c r="D2" s="28"/>
      <c r="E2" s="28"/>
      <c r="F2" s="28"/>
      <c r="G2" s="28"/>
      <c r="H2" s="28"/>
      <c r="I2" s="28"/>
      <c r="J2" s="28"/>
      <c r="K2" s="28"/>
      <c r="L2" s="28"/>
      <c r="M2" s="28"/>
      <c r="N2" s="28"/>
      <c r="O2" s="28"/>
      <c r="P2" s="28"/>
      <c r="Q2" s="28"/>
      <c r="R2" s="28"/>
      <c r="S2" s="28"/>
    </row>
    <row r="3" spans="1:19" ht="15.75" customHeight="1" x14ac:dyDescent="0.2">
      <c r="A3" s="27" t="s">
        <v>44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159.96908317602399</v>
      </c>
      <c r="C7" s="10" t="s">
        <v>152</v>
      </c>
      <c r="D7" s="18">
        <v>195.010583359766</v>
      </c>
      <c r="E7" s="10" t="s">
        <v>152</v>
      </c>
      <c r="F7" s="18">
        <v>90.776116463065406</v>
      </c>
      <c r="G7" s="10" t="s">
        <v>152</v>
      </c>
      <c r="H7" s="18">
        <v>119.352724293113</v>
      </c>
      <c r="I7" s="10" t="s">
        <v>152</v>
      </c>
      <c r="J7" s="18">
        <v>185.845002505395</v>
      </c>
      <c r="K7" s="10" t="s">
        <v>152</v>
      </c>
      <c r="L7" s="18">
        <v>56.411664559917099</v>
      </c>
      <c r="M7" s="10" t="s">
        <v>152</v>
      </c>
      <c r="N7" s="18">
        <v>0</v>
      </c>
      <c r="O7" s="10" t="s">
        <v>167</v>
      </c>
      <c r="P7" s="18">
        <v>0</v>
      </c>
      <c r="Q7" s="10" t="s">
        <v>246</v>
      </c>
      <c r="R7" s="18">
        <v>107.816665098949</v>
      </c>
      <c r="S7" s="10" t="s">
        <v>169</v>
      </c>
    </row>
    <row r="8" spans="1:19" x14ac:dyDescent="0.2">
      <c r="A8" s="12" t="s">
        <v>164</v>
      </c>
      <c r="B8" s="18">
        <v>111.374986684379</v>
      </c>
      <c r="C8" s="10" t="s">
        <v>152</v>
      </c>
      <c r="D8" s="18">
        <v>141.21195612455699</v>
      </c>
      <c r="E8" s="10" t="s">
        <v>152</v>
      </c>
      <c r="F8" s="18">
        <v>72.508354488475803</v>
      </c>
      <c r="G8" s="10" t="s">
        <v>152</v>
      </c>
      <c r="H8" s="18">
        <v>105.239379749958</v>
      </c>
      <c r="I8" s="10" t="s">
        <v>152</v>
      </c>
      <c r="J8" s="18">
        <v>165.50810585874601</v>
      </c>
      <c r="K8" s="10" t="s">
        <v>152</v>
      </c>
      <c r="L8" s="18">
        <v>71.983249823480904</v>
      </c>
      <c r="M8" s="10" t="s">
        <v>152</v>
      </c>
      <c r="N8" s="18">
        <v>0</v>
      </c>
      <c r="O8" s="10" t="s">
        <v>167</v>
      </c>
      <c r="P8" s="18">
        <v>0</v>
      </c>
      <c r="Q8" s="10" t="s">
        <v>246</v>
      </c>
      <c r="R8" s="18">
        <v>84.694337604579403</v>
      </c>
      <c r="S8" s="10" t="s">
        <v>169</v>
      </c>
    </row>
    <row r="9" spans="1:19" x14ac:dyDescent="0.2">
      <c r="A9" s="12" t="s">
        <v>165</v>
      </c>
      <c r="B9" s="18">
        <v>109.092627249738</v>
      </c>
      <c r="C9" s="10" t="s">
        <v>152</v>
      </c>
      <c r="D9" s="18">
        <v>147.11714093686101</v>
      </c>
      <c r="E9" s="10" t="s">
        <v>152</v>
      </c>
      <c r="F9" s="18">
        <v>95.296871674824402</v>
      </c>
      <c r="G9" s="10" t="s">
        <v>152</v>
      </c>
      <c r="H9" s="18">
        <v>119.7424766809</v>
      </c>
      <c r="I9" s="10" t="s">
        <v>168</v>
      </c>
      <c r="J9" s="18">
        <v>184.280968562456</v>
      </c>
      <c r="K9" s="10" t="s">
        <v>152</v>
      </c>
      <c r="L9" s="18">
        <v>65.687262741069205</v>
      </c>
      <c r="M9" s="10" t="s">
        <v>152</v>
      </c>
      <c r="N9" s="18">
        <v>0</v>
      </c>
      <c r="O9" s="10" t="s">
        <v>167</v>
      </c>
      <c r="P9" s="18">
        <v>0</v>
      </c>
      <c r="Q9" s="10" t="s">
        <v>246</v>
      </c>
      <c r="R9" s="18">
        <v>90.825686170011295</v>
      </c>
      <c r="S9" s="10" t="s">
        <v>169</v>
      </c>
    </row>
    <row r="10" spans="1:19" x14ac:dyDescent="0.2">
      <c r="A10" s="12" t="s">
        <v>166</v>
      </c>
      <c r="B10" s="18">
        <v>112.50837718490099</v>
      </c>
      <c r="C10" s="10" t="s">
        <v>152</v>
      </c>
      <c r="D10" s="18">
        <v>152.37534079095201</v>
      </c>
      <c r="E10" s="10" t="s">
        <v>152</v>
      </c>
      <c r="F10" s="18">
        <v>103.564332633335</v>
      </c>
      <c r="G10" s="10" t="s">
        <v>152</v>
      </c>
      <c r="H10" s="18">
        <v>135.59123554541799</v>
      </c>
      <c r="I10" s="10" t="s">
        <v>152</v>
      </c>
      <c r="J10" s="18">
        <v>210.30479340770299</v>
      </c>
      <c r="K10" s="10" t="s">
        <v>152</v>
      </c>
      <c r="L10" s="18">
        <v>75.532060541881705</v>
      </c>
      <c r="M10" s="10" t="s">
        <v>152</v>
      </c>
      <c r="N10" s="18">
        <v>0</v>
      </c>
      <c r="O10" s="10" t="s">
        <v>167</v>
      </c>
      <c r="P10" s="18">
        <v>0</v>
      </c>
      <c r="Q10" s="10" t="s">
        <v>246</v>
      </c>
      <c r="R10" s="18">
        <v>97.904229882261106</v>
      </c>
      <c r="S10" s="10" t="s">
        <v>169</v>
      </c>
    </row>
    <row r="11" spans="1:19" x14ac:dyDescent="0.2">
      <c r="A11" s="12" t="s">
        <v>170</v>
      </c>
      <c r="B11" s="18">
        <v>132.033614521217</v>
      </c>
      <c r="C11" s="10" t="s">
        <v>152</v>
      </c>
      <c r="D11" s="18">
        <v>160.38399590133699</v>
      </c>
      <c r="E11" s="10" t="s">
        <v>152</v>
      </c>
      <c r="F11" s="18">
        <v>110.44902271526701</v>
      </c>
      <c r="G11" s="10" t="s">
        <v>152</v>
      </c>
      <c r="H11" s="18">
        <v>160.04756390073501</v>
      </c>
      <c r="I11" s="10" t="s">
        <v>152</v>
      </c>
      <c r="J11" s="18">
        <v>240.988156755647</v>
      </c>
      <c r="K11" s="10" t="s">
        <v>152</v>
      </c>
      <c r="L11" s="18">
        <v>85.750454221748399</v>
      </c>
      <c r="M11" s="10" t="s">
        <v>152</v>
      </c>
      <c r="N11" s="18">
        <v>0</v>
      </c>
      <c r="O11" s="10" t="s">
        <v>167</v>
      </c>
      <c r="P11" s="18">
        <v>0</v>
      </c>
      <c r="Q11" s="10" t="s">
        <v>246</v>
      </c>
      <c r="R11" s="18">
        <v>108.14613737360899</v>
      </c>
      <c r="S11" s="10" t="s">
        <v>169</v>
      </c>
    </row>
    <row r="12" spans="1:19" x14ac:dyDescent="0.2">
      <c r="A12" s="12" t="s">
        <v>171</v>
      </c>
      <c r="B12" s="18">
        <v>124.264638975816</v>
      </c>
      <c r="C12" s="10" t="s">
        <v>152</v>
      </c>
      <c r="D12" s="18">
        <v>180.053264271171</v>
      </c>
      <c r="E12" s="10" t="s">
        <v>152</v>
      </c>
      <c r="F12" s="18">
        <v>122.673611111111</v>
      </c>
      <c r="G12" s="10" t="s">
        <v>152</v>
      </c>
      <c r="H12" s="18">
        <v>178.41092650108999</v>
      </c>
      <c r="I12" s="10" t="s">
        <v>152</v>
      </c>
      <c r="J12" s="18">
        <v>249.57177699805499</v>
      </c>
      <c r="K12" s="10" t="s">
        <v>152</v>
      </c>
      <c r="L12" s="18">
        <v>85.813397520026598</v>
      </c>
      <c r="M12" s="10" t="s">
        <v>152</v>
      </c>
      <c r="N12" s="18">
        <v>0</v>
      </c>
      <c r="O12" s="10" t="s">
        <v>167</v>
      </c>
      <c r="P12" s="18">
        <v>0</v>
      </c>
      <c r="Q12" s="10" t="s">
        <v>246</v>
      </c>
      <c r="R12" s="18">
        <v>118.755435722755</v>
      </c>
      <c r="S12" s="10" t="s">
        <v>169</v>
      </c>
    </row>
    <row r="13" spans="1:19" x14ac:dyDescent="0.2">
      <c r="A13" s="12" t="s">
        <v>172</v>
      </c>
      <c r="B13" s="18">
        <v>122.475166047199</v>
      </c>
      <c r="C13" s="10" t="s">
        <v>152</v>
      </c>
      <c r="D13" s="18">
        <v>197.73740707580299</v>
      </c>
      <c r="E13" s="10" t="s">
        <v>152</v>
      </c>
      <c r="F13" s="18">
        <v>138.61004281503801</v>
      </c>
      <c r="G13" s="10" t="s">
        <v>152</v>
      </c>
      <c r="H13" s="18">
        <v>185.34053371832201</v>
      </c>
      <c r="I13" s="10" t="s">
        <v>152</v>
      </c>
      <c r="J13" s="18">
        <v>244.59891305118001</v>
      </c>
      <c r="K13" s="10" t="s">
        <v>152</v>
      </c>
      <c r="L13" s="18">
        <v>75.580391352681502</v>
      </c>
      <c r="M13" s="10" t="s">
        <v>152</v>
      </c>
      <c r="N13" s="18">
        <v>212.42866940429101</v>
      </c>
      <c r="O13" s="10" t="s">
        <v>175</v>
      </c>
      <c r="P13" s="18">
        <v>0</v>
      </c>
      <c r="Q13" s="10" t="s">
        <v>246</v>
      </c>
      <c r="R13" s="18">
        <v>178.24986941966301</v>
      </c>
      <c r="S13" s="10" t="s">
        <v>152</v>
      </c>
    </row>
    <row r="14" spans="1:19" x14ac:dyDescent="0.2">
      <c r="A14" s="12" t="s">
        <v>173</v>
      </c>
      <c r="B14" s="18">
        <v>120.133762382485</v>
      </c>
      <c r="C14" s="10" t="s">
        <v>152</v>
      </c>
      <c r="D14" s="18">
        <v>216.60742586392001</v>
      </c>
      <c r="E14" s="10" t="s">
        <v>152</v>
      </c>
      <c r="F14" s="18">
        <v>154.79427465945099</v>
      </c>
      <c r="G14" s="10" t="s">
        <v>152</v>
      </c>
      <c r="H14" s="18">
        <v>168.80664580819101</v>
      </c>
      <c r="I14" s="10" t="s">
        <v>210</v>
      </c>
      <c r="J14" s="18">
        <v>258.46310443466598</v>
      </c>
      <c r="K14" s="10" t="s">
        <v>152</v>
      </c>
      <c r="L14" s="18">
        <v>76.735994184399402</v>
      </c>
      <c r="M14" s="10" t="s">
        <v>152</v>
      </c>
      <c r="N14" s="18">
        <v>213.91258855605901</v>
      </c>
      <c r="O14" s="10" t="s">
        <v>186</v>
      </c>
      <c r="P14" s="18">
        <v>0</v>
      </c>
      <c r="Q14" s="10" t="s">
        <v>246</v>
      </c>
      <c r="R14" s="18">
        <v>182.66732998742501</v>
      </c>
      <c r="S14" s="10" t="s">
        <v>152</v>
      </c>
    </row>
    <row r="15" spans="1:19" x14ac:dyDescent="0.2">
      <c r="A15" s="12" t="s">
        <v>174</v>
      </c>
      <c r="B15" s="18">
        <v>129.76966389904101</v>
      </c>
      <c r="C15" s="10" t="s">
        <v>152</v>
      </c>
      <c r="D15" s="18">
        <v>187.99303540160801</v>
      </c>
      <c r="E15" s="10" t="s">
        <v>152</v>
      </c>
      <c r="F15" s="18">
        <v>171.891987696272</v>
      </c>
      <c r="G15" s="10" t="s">
        <v>152</v>
      </c>
      <c r="H15" s="18">
        <v>179.84001351099701</v>
      </c>
      <c r="I15" s="10" t="s">
        <v>152</v>
      </c>
      <c r="J15" s="18">
        <v>239.760269798058</v>
      </c>
      <c r="K15" s="10" t="s">
        <v>152</v>
      </c>
      <c r="L15" s="18">
        <v>79.353404963021006</v>
      </c>
      <c r="M15" s="10" t="s">
        <v>152</v>
      </c>
      <c r="N15" s="18">
        <v>214.514299212152</v>
      </c>
      <c r="O15" s="10" t="s">
        <v>194</v>
      </c>
      <c r="P15" s="18">
        <v>0</v>
      </c>
      <c r="Q15" s="10" t="s">
        <v>246</v>
      </c>
      <c r="R15" s="18">
        <v>174.275990766288</v>
      </c>
      <c r="S15" s="10" t="s">
        <v>152</v>
      </c>
    </row>
    <row r="16" spans="1:19" x14ac:dyDescent="0.2">
      <c r="A16" s="12" t="s">
        <v>176</v>
      </c>
      <c r="B16" s="18">
        <v>125.12238678992701</v>
      </c>
      <c r="C16" s="10" t="s">
        <v>152</v>
      </c>
      <c r="D16" s="18">
        <v>196.87972333093401</v>
      </c>
      <c r="E16" s="10" t="s">
        <v>152</v>
      </c>
      <c r="F16" s="18">
        <v>161.160158168626</v>
      </c>
      <c r="G16" s="10" t="s">
        <v>152</v>
      </c>
      <c r="H16" s="18">
        <v>181.51815053955599</v>
      </c>
      <c r="I16" s="10" t="s">
        <v>152</v>
      </c>
      <c r="J16" s="18">
        <v>234.55229249892199</v>
      </c>
      <c r="K16" s="10" t="s">
        <v>152</v>
      </c>
      <c r="L16" s="18">
        <v>82.818754541358601</v>
      </c>
      <c r="M16" s="10" t="s">
        <v>152</v>
      </c>
      <c r="N16" s="18">
        <v>216.742484048254</v>
      </c>
      <c r="O16" s="10" t="s">
        <v>224</v>
      </c>
      <c r="P16" s="18">
        <v>0</v>
      </c>
      <c r="Q16" s="10" t="s">
        <v>246</v>
      </c>
      <c r="R16" s="18">
        <v>177.34533922222499</v>
      </c>
      <c r="S16" s="10" t="s">
        <v>152</v>
      </c>
    </row>
    <row r="17" spans="1:19" x14ac:dyDescent="0.2">
      <c r="A17" s="12" t="s">
        <v>177</v>
      </c>
      <c r="B17" s="18">
        <v>121.420973039686</v>
      </c>
      <c r="C17" s="10" t="s">
        <v>152</v>
      </c>
      <c r="D17" s="18">
        <v>195.96009862906899</v>
      </c>
      <c r="E17" s="10" t="s">
        <v>152</v>
      </c>
      <c r="F17" s="18">
        <v>115.108667853699</v>
      </c>
      <c r="G17" s="10" t="s">
        <v>152</v>
      </c>
      <c r="H17" s="18">
        <v>167.44526476108101</v>
      </c>
      <c r="I17" s="10" t="s">
        <v>152</v>
      </c>
      <c r="J17" s="18">
        <v>223.27887227818201</v>
      </c>
      <c r="K17" s="10" t="s">
        <v>152</v>
      </c>
      <c r="L17" s="18">
        <v>78.713953288164205</v>
      </c>
      <c r="M17" s="10" t="s">
        <v>152</v>
      </c>
      <c r="N17" s="18">
        <v>203.75004156537599</v>
      </c>
      <c r="O17" s="10" t="s">
        <v>225</v>
      </c>
      <c r="P17" s="18">
        <v>0</v>
      </c>
      <c r="Q17" s="10" t="s">
        <v>246</v>
      </c>
      <c r="R17" s="18">
        <v>169.38441458061499</v>
      </c>
      <c r="S17" s="10" t="s">
        <v>152</v>
      </c>
    </row>
    <row r="18" spans="1:19" x14ac:dyDescent="0.2">
      <c r="A18" s="12" t="s">
        <v>178</v>
      </c>
      <c r="B18" s="18">
        <v>124.198972647847</v>
      </c>
      <c r="C18" s="10" t="s">
        <v>152</v>
      </c>
      <c r="D18" s="18">
        <v>207.55904423696001</v>
      </c>
      <c r="E18" s="10" t="s">
        <v>152</v>
      </c>
      <c r="F18" s="18">
        <v>99.350749510542002</v>
      </c>
      <c r="G18" s="10" t="s">
        <v>152</v>
      </c>
      <c r="H18" s="18">
        <v>175.16343840949801</v>
      </c>
      <c r="I18" s="10" t="s">
        <v>152</v>
      </c>
      <c r="J18" s="18">
        <v>227.70800054820501</v>
      </c>
      <c r="K18" s="10" t="s">
        <v>152</v>
      </c>
      <c r="L18" s="18">
        <v>77.306996362008704</v>
      </c>
      <c r="M18" s="10" t="s">
        <v>152</v>
      </c>
      <c r="N18" s="18">
        <v>204.37007923537101</v>
      </c>
      <c r="O18" s="10" t="s">
        <v>226</v>
      </c>
      <c r="P18" s="18">
        <v>0</v>
      </c>
      <c r="Q18" s="10" t="s">
        <v>246</v>
      </c>
      <c r="R18" s="18">
        <v>174.78724426382399</v>
      </c>
      <c r="S18" s="10" t="s">
        <v>152</v>
      </c>
    </row>
    <row r="19" spans="1:19" x14ac:dyDescent="0.2">
      <c r="A19" s="12" t="s">
        <v>179</v>
      </c>
      <c r="B19" s="18">
        <v>122.850249604056</v>
      </c>
      <c r="C19" s="10" t="s">
        <v>227</v>
      </c>
      <c r="D19" s="18">
        <v>205.35779664830801</v>
      </c>
      <c r="E19" s="10" t="s">
        <v>152</v>
      </c>
      <c r="F19" s="18">
        <v>98.572850525430397</v>
      </c>
      <c r="G19" s="10" t="s">
        <v>152</v>
      </c>
      <c r="H19" s="18">
        <v>180.36546124829599</v>
      </c>
      <c r="I19" s="10" t="s">
        <v>152</v>
      </c>
      <c r="J19" s="18">
        <v>224.91240479517299</v>
      </c>
      <c r="K19" s="10" t="s">
        <v>152</v>
      </c>
      <c r="L19" s="18">
        <v>72.724791232788107</v>
      </c>
      <c r="M19" s="10" t="s">
        <v>152</v>
      </c>
      <c r="N19" s="18">
        <v>203.23102701223399</v>
      </c>
      <c r="O19" s="10" t="s">
        <v>228</v>
      </c>
      <c r="P19" s="18">
        <v>0</v>
      </c>
      <c r="Q19" s="10" t="s">
        <v>246</v>
      </c>
      <c r="R19" s="18">
        <v>174.18156538217099</v>
      </c>
      <c r="S19" s="10" t="s">
        <v>152</v>
      </c>
    </row>
    <row r="20" spans="1:19" x14ac:dyDescent="0.2">
      <c r="A20" s="12" t="s">
        <v>180</v>
      </c>
      <c r="B20" s="18">
        <v>117.681382320304</v>
      </c>
      <c r="C20" s="10" t="s">
        <v>152</v>
      </c>
      <c r="D20" s="18">
        <v>207.21546655622501</v>
      </c>
      <c r="E20" s="10" t="s">
        <v>152</v>
      </c>
      <c r="F20" s="18">
        <v>93.388808009603395</v>
      </c>
      <c r="G20" s="10" t="s">
        <v>152</v>
      </c>
      <c r="H20" s="18">
        <v>181.920114619853</v>
      </c>
      <c r="I20" s="10" t="s">
        <v>152</v>
      </c>
      <c r="J20" s="18">
        <v>218.77082576177801</v>
      </c>
      <c r="K20" s="10" t="s">
        <v>152</v>
      </c>
      <c r="L20" s="18">
        <v>72.771173521091995</v>
      </c>
      <c r="M20" s="10" t="s">
        <v>152</v>
      </c>
      <c r="N20" s="18">
        <v>188.80276533268699</v>
      </c>
      <c r="O20" s="10" t="s">
        <v>261</v>
      </c>
      <c r="P20" s="18">
        <v>0</v>
      </c>
      <c r="Q20" s="10" t="s">
        <v>246</v>
      </c>
      <c r="R20" s="18">
        <v>170.65244624726799</v>
      </c>
      <c r="S20" s="10" t="s">
        <v>152</v>
      </c>
    </row>
    <row r="21" spans="1:19" x14ac:dyDescent="0.2">
      <c r="A21" s="12" t="s">
        <v>181</v>
      </c>
      <c r="B21" s="18">
        <v>111.84988768823899</v>
      </c>
      <c r="C21" s="10" t="s">
        <v>152</v>
      </c>
      <c r="D21" s="18">
        <v>213.88199777449699</v>
      </c>
      <c r="E21" s="10" t="s">
        <v>152</v>
      </c>
      <c r="F21" s="18">
        <v>106.514920078461</v>
      </c>
      <c r="G21" s="10" t="s">
        <v>152</v>
      </c>
      <c r="H21" s="18">
        <v>185.11921765945601</v>
      </c>
      <c r="I21" s="10" t="s">
        <v>152</v>
      </c>
      <c r="J21" s="18">
        <v>218.39041704377499</v>
      </c>
      <c r="K21" s="10" t="s">
        <v>152</v>
      </c>
      <c r="L21" s="18">
        <v>72.019606172536299</v>
      </c>
      <c r="M21" s="10" t="s">
        <v>152</v>
      </c>
      <c r="N21" s="18">
        <v>191.23071304095299</v>
      </c>
      <c r="O21" s="10" t="s">
        <v>152</v>
      </c>
      <c r="P21" s="18">
        <v>0</v>
      </c>
      <c r="Q21" s="10" t="s">
        <v>246</v>
      </c>
      <c r="R21" s="18">
        <v>173.990780230181</v>
      </c>
      <c r="S21" s="10" t="s">
        <v>152</v>
      </c>
    </row>
    <row r="22" spans="1:19" x14ac:dyDescent="0.2">
      <c r="A22" s="12" t="s">
        <v>182</v>
      </c>
      <c r="B22" s="18">
        <v>108.282110196841</v>
      </c>
      <c r="C22" s="10" t="s">
        <v>152</v>
      </c>
      <c r="D22" s="18">
        <v>230.249662280482</v>
      </c>
      <c r="E22" s="10" t="s">
        <v>152</v>
      </c>
      <c r="F22" s="18">
        <v>130.97772546728001</v>
      </c>
      <c r="G22" s="10" t="s">
        <v>152</v>
      </c>
      <c r="H22" s="18">
        <v>196.04859713869101</v>
      </c>
      <c r="I22" s="10" t="s">
        <v>152</v>
      </c>
      <c r="J22" s="18">
        <v>215.450949566069</v>
      </c>
      <c r="K22" s="10" t="s">
        <v>152</v>
      </c>
      <c r="L22" s="18">
        <v>73.426660553384906</v>
      </c>
      <c r="M22" s="10" t="s">
        <v>152</v>
      </c>
      <c r="N22" s="18">
        <v>206.70888591206199</v>
      </c>
      <c r="O22" s="10" t="s">
        <v>152</v>
      </c>
      <c r="P22" s="18">
        <v>0</v>
      </c>
      <c r="Q22" s="10" t="s">
        <v>246</v>
      </c>
      <c r="R22" s="18">
        <v>185.44998446854299</v>
      </c>
      <c r="S22" s="10" t="s">
        <v>152</v>
      </c>
    </row>
    <row r="23" spans="1:19" x14ac:dyDescent="0.2">
      <c r="A23" s="12" t="s">
        <v>184</v>
      </c>
      <c r="B23" s="18">
        <v>107.278448953732</v>
      </c>
      <c r="C23" s="10" t="s">
        <v>152</v>
      </c>
      <c r="D23" s="18">
        <v>247.34011664011501</v>
      </c>
      <c r="E23" s="10" t="s">
        <v>152</v>
      </c>
      <c r="F23" s="18">
        <v>156.84406743473701</v>
      </c>
      <c r="G23" s="10" t="s">
        <v>152</v>
      </c>
      <c r="H23" s="18">
        <v>203.19426336744999</v>
      </c>
      <c r="I23" s="10" t="s">
        <v>152</v>
      </c>
      <c r="J23" s="18">
        <v>211.41742122695999</v>
      </c>
      <c r="K23" s="10" t="s">
        <v>152</v>
      </c>
      <c r="L23" s="18">
        <v>73.232201263469705</v>
      </c>
      <c r="M23" s="10" t="s">
        <v>152</v>
      </c>
      <c r="N23" s="18">
        <v>206.699838899729</v>
      </c>
      <c r="O23" s="10" t="s">
        <v>152</v>
      </c>
      <c r="P23" s="18">
        <v>0</v>
      </c>
      <c r="Q23" s="10" t="s">
        <v>246</v>
      </c>
      <c r="R23" s="18">
        <v>192.48416286800699</v>
      </c>
      <c r="S23" s="10" t="s">
        <v>152</v>
      </c>
    </row>
    <row r="24" spans="1:19" x14ac:dyDescent="0.2">
      <c r="A24" s="12" t="s">
        <v>185</v>
      </c>
      <c r="B24" s="18">
        <v>105.053646888795</v>
      </c>
      <c r="C24" s="10" t="s">
        <v>152</v>
      </c>
      <c r="D24" s="18">
        <v>250.17260216854899</v>
      </c>
      <c r="E24" s="10" t="s">
        <v>152</v>
      </c>
      <c r="F24" s="18">
        <v>169.850693206225</v>
      </c>
      <c r="G24" s="10" t="s">
        <v>152</v>
      </c>
      <c r="H24" s="18">
        <v>203.04275304811</v>
      </c>
      <c r="I24" s="10" t="s">
        <v>152</v>
      </c>
      <c r="J24" s="18">
        <v>195.53116135545301</v>
      </c>
      <c r="K24" s="10" t="s">
        <v>152</v>
      </c>
      <c r="L24" s="18">
        <v>69.717302236091001</v>
      </c>
      <c r="M24" s="10" t="s">
        <v>152</v>
      </c>
      <c r="N24" s="18">
        <v>200.50612070260499</v>
      </c>
      <c r="O24" s="10" t="s">
        <v>152</v>
      </c>
      <c r="P24" s="18">
        <v>0</v>
      </c>
      <c r="Q24" s="10" t="s">
        <v>246</v>
      </c>
      <c r="R24" s="18">
        <v>190.81420470565601</v>
      </c>
      <c r="S24" s="10" t="s">
        <v>152</v>
      </c>
    </row>
    <row r="25" spans="1:19" x14ac:dyDescent="0.2">
      <c r="A25" s="12" t="s">
        <v>187</v>
      </c>
      <c r="B25" s="18">
        <v>99.266143618321394</v>
      </c>
      <c r="C25" s="10" t="s">
        <v>152</v>
      </c>
      <c r="D25" s="18">
        <v>259.11327040325602</v>
      </c>
      <c r="E25" s="10" t="s">
        <v>152</v>
      </c>
      <c r="F25" s="18">
        <v>211.17169908575499</v>
      </c>
      <c r="G25" s="10" t="s">
        <v>152</v>
      </c>
      <c r="H25" s="18">
        <v>210.59130010175201</v>
      </c>
      <c r="I25" s="10" t="s">
        <v>152</v>
      </c>
      <c r="J25" s="18">
        <v>195.25304898182401</v>
      </c>
      <c r="K25" s="10" t="s">
        <v>152</v>
      </c>
      <c r="L25" s="18">
        <v>65.490438825298796</v>
      </c>
      <c r="M25" s="10" t="s">
        <v>152</v>
      </c>
      <c r="N25" s="18">
        <v>205.55443525905201</v>
      </c>
      <c r="O25" s="10" t="s">
        <v>152</v>
      </c>
      <c r="P25" s="18">
        <v>0</v>
      </c>
      <c r="Q25" s="10" t="s">
        <v>246</v>
      </c>
      <c r="R25" s="18">
        <v>196.71814705555099</v>
      </c>
      <c r="S25" s="10" t="s">
        <v>152</v>
      </c>
    </row>
    <row r="26" spans="1:19" x14ac:dyDescent="0.2">
      <c r="A26" s="12" t="s">
        <v>188</v>
      </c>
      <c r="B26" s="18">
        <v>96.419224894827593</v>
      </c>
      <c r="C26" s="10" t="s">
        <v>152</v>
      </c>
      <c r="D26" s="18">
        <v>265.69774050651199</v>
      </c>
      <c r="E26" s="10" t="s">
        <v>152</v>
      </c>
      <c r="F26" s="18">
        <v>221.52695618195801</v>
      </c>
      <c r="G26" s="10" t="s">
        <v>152</v>
      </c>
      <c r="H26" s="18">
        <v>212.268391633471</v>
      </c>
      <c r="I26" s="10" t="s">
        <v>152</v>
      </c>
      <c r="J26" s="18">
        <v>193.68604062430899</v>
      </c>
      <c r="K26" s="10" t="s">
        <v>152</v>
      </c>
      <c r="L26" s="18">
        <v>63.003278994053503</v>
      </c>
      <c r="M26" s="10" t="s">
        <v>152</v>
      </c>
      <c r="N26" s="18">
        <v>201.51603299713</v>
      </c>
      <c r="O26" s="10" t="s">
        <v>152</v>
      </c>
      <c r="P26" s="18">
        <v>0</v>
      </c>
      <c r="Q26" s="10" t="s">
        <v>246</v>
      </c>
      <c r="R26" s="18">
        <v>197.94411663524801</v>
      </c>
      <c r="S26" s="10" t="s">
        <v>152</v>
      </c>
    </row>
    <row r="27" spans="1:19" x14ac:dyDescent="0.2">
      <c r="A27" s="12" t="s">
        <v>189</v>
      </c>
      <c r="B27" s="18">
        <v>71.250245367105506</v>
      </c>
      <c r="C27" s="10" t="s">
        <v>262</v>
      </c>
      <c r="D27" s="18">
        <v>222.222363076535</v>
      </c>
      <c r="E27" s="10" t="s">
        <v>152</v>
      </c>
      <c r="F27" s="18">
        <v>177.85657251898101</v>
      </c>
      <c r="G27" s="10" t="s">
        <v>152</v>
      </c>
      <c r="H27" s="18">
        <v>159.25953074394101</v>
      </c>
      <c r="I27" s="10" t="s">
        <v>152</v>
      </c>
      <c r="J27" s="18">
        <v>142.174438858439</v>
      </c>
      <c r="K27" s="10" t="s">
        <v>152</v>
      </c>
      <c r="L27" s="18">
        <v>51.0135123585031</v>
      </c>
      <c r="M27" s="10" t="s">
        <v>152</v>
      </c>
      <c r="N27" s="18">
        <v>145.171832342675</v>
      </c>
      <c r="O27" s="10" t="s">
        <v>152</v>
      </c>
      <c r="P27" s="18">
        <v>0</v>
      </c>
      <c r="Q27" s="10" t="s">
        <v>246</v>
      </c>
      <c r="R27" s="18">
        <v>154.01249685520199</v>
      </c>
      <c r="S27" s="10" t="s">
        <v>152</v>
      </c>
    </row>
    <row r="28" spans="1:19" x14ac:dyDescent="0.2">
      <c r="A28" s="12" t="s">
        <v>190</v>
      </c>
      <c r="B28" s="18">
        <v>87.221647054802602</v>
      </c>
      <c r="C28" s="10" t="s">
        <v>152</v>
      </c>
      <c r="D28" s="18">
        <v>273.60108572686801</v>
      </c>
      <c r="E28" s="10" t="s">
        <v>152</v>
      </c>
      <c r="F28" s="18">
        <v>298.29124728715999</v>
      </c>
      <c r="G28" s="10" t="s">
        <v>152</v>
      </c>
      <c r="H28" s="18">
        <v>252.856230347197</v>
      </c>
      <c r="I28" s="10" t="s">
        <v>152</v>
      </c>
      <c r="J28" s="18">
        <v>204.88719363796599</v>
      </c>
      <c r="K28" s="10" t="s">
        <v>152</v>
      </c>
      <c r="L28" s="18">
        <v>63.4396970647567</v>
      </c>
      <c r="M28" s="10" t="s">
        <v>152</v>
      </c>
      <c r="N28" s="18">
        <v>110.524420138751</v>
      </c>
      <c r="O28" s="10" t="s">
        <v>152</v>
      </c>
      <c r="P28" s="18">
        <v>0</v>
      </c>
      <c r="Q28" s="10" t="s">
        <v>246</v>
      </c>
      <c r="R28" s="18">
        <v>185.908739868304</v>
      </c>
      <c r="S28" s="10" t="s">
        <v>152</v>
      </c>
    </row>
    <row r="29" spans="1:19" x14ac:dyDescent="0.2">
      <c r="A29" s="12" t="s">
        <v>191</v>
      </c>
      <c r="B29" s="18">
        <v>78.866719649753904</v>
      </c>
      <c r="C29" s="10" t="s">
        <v>152</v>
      </c>
      <c r="D29" s="18">
        <v>265.58530751606298</v>
      </c>
      <c r="E29" s="10" t="s">
        <v>152</v>
      </c>
      <c r="F29" s="18">
        <v>260.55470608222902</v>
      </c>
      <c r="G29" s="10" t="s">
        <v>152</v>
      </c>
      <c r="H29" s="18">
        <v>241.75415573305699</v>
      </c>
      <c r="I29" s="10" t="s">
        <v>152</v>
      </c>
      <c r="J29" s="18">
        <v>247.314488969352</v>
      </c>
      <c r="K29" s="10" t="s">
        <v>152</v>
      </c>
      <c r="L29" s="18">
        <v>61.494440334316501</v>
      </c>
      <c r="M29" s="10" t="s">
        <v>152</v>
      </c>
      <c r="N29" s="18">
        <v>163.892857567997</v>
      </c>
      <c r="O29" s="10" t="s">
        <v>152</v>
      </c>
      <c r="P29" s="18">
        <v>0</v>
      </c>
      <c r="Q29" s="10" t="s">
        <v>246</v>
      </c>
      <c r="R29" s="18">
        <v>197.26228337653899</v>
      </c>
      <c r="S29" s="10" t="s">
        <v>152</v>
      </c>
    </row>
    <row r="30" spans="1:19" x14ac:dyDescent="0.2">
      <c r="A30" s="12" t="s">
        <v>192</v>
      </c>
      <c r="B30" s="18">
        <v>101.379341306368</v>
      </c>
      <c r="C30" s="10" t="s">
        <v>152</v>
      </c>
      <c r="D30" s="18">
        <v>344.06528403003898</v>
      </c>
      <c r="E30" s="10" t="s">
        <v>152</v>
      </c>
      <c r="F30" s="18">
        <v>288.96276630255699</v>
      </c>
      <c r="G30" s="10" t="s">
        <v>152</v>
      </c>
      <c r="H30" s="18">
        <v>277.02653433116802</v>
      </c>
      <c r="I30" s="10" t="s">
        <v>152</v>
      </c>
      <c r="J30" s="18">
        <v>276.05770087027599</v>
      </c>
      <c r="K30" s="10" t="s">
        <v>152</v>
      </c>
      <c r="L30" s="18">
        <v>65.047229028754799</v>
      </c>
      <c r="M30" s="10" t="s">
        <v>152</v>
      </c>
      <c r="N30" s="18">
        <v>235.16230112011499</v>
      </c>
      <c r="O30" s="10" t="s">
        <v>152</v>
      </c>
      <c r="P30" s="18">
        <v>0</v>
      </c>
      <c r="Q30" s="10" t="s">
        <v>246</v>
      </c>
      <c r="R30" s="18">
        <v>249.91201959176701</v>
      </c>
      <c r="S30" s="10" t="s">
        <v>152</v>
      </c>
    </row>
    <row r="31" spans="1:19" x14ac:dyDescent="0.2">
      <c r="A31" s="12" t="s">
        <v>193</v>
      </c>
      <c r="B31" s="18">
        <v>99.529314385254196</v>
      </c>
      <c r="C31" s="10" t="s">
        <v>152</v>
      </c>
      <c r="D31" s="18">
        <v>350.96313478239801</v>
      </c>
      <c r="E31" s="10" t="s">
        <v>152</v>
      </c>
      <c r="F31" s="18">
        <v>290.39581519220701</v>
      </c>
      <c r="G31" s="10" t="s">
        <v>152</v>
      </c>
      <c r="H31" s="18">
        <v>286.63210767974101</v>
      </c>
      <c r="I31" s="10" t="s">
        <v>152</v>
      </c>
      <c r="J31" s="18">
        <v>284.80216327671502</v>
      </c>
      <c r="K31" s="10" t="s">
        <v>152</v>
      </c>
      <c r="L31" s="18">
        <v>83.003493766876403</v>
      </c>
      <c r="M31" s="10" t="s">
        <v>263</v>
      </c>
      <c r="N31" s="18">
        <v>230.275082629965</v>
      </c>
      <c r="O31" s="10" t="s">
        <v>152</v>
      </c>
      <c r="P31" s="18">
        <v>0</v>
      </c>
      <c r="Q31" s="10" t="s">
        <v>246</v>
      </c>
      <c r="R31" s="18">
        <v>253.44879786707801</v>
      </c>
      <c r="S31" s="10" t="s">
        <v>152</v>
      </c>
    </row>
    <row r="32" spans="1:19" x14ac:dyDescent="0.2">
      <c r="A32" s="15" t="s">
        <v>195</v>
      </c>
      <c r="B32" s="19">
        <v>100.152364795878</v>
      </c>
      <c r="C32" s="14" t="s">
        <v>152</v>
      </c>
      <c r="D32" s="19">
        <v>375.64193413149201</v>
      </c>
      <c r="E32" s="14" t="s">
        <v>152</v>
      </c>
      <c r="F32" s="19">
        <v>300.008827753535</v>
      </c>
      <c r="G32" s="14" t="s">
        <v>152</v>
      </c>
      <c r="H32" s="19">
        <v>311.70630719625899</v>
      </c>
      <c r="I32" s="14" t="s">
        <v>152</v>
      </c>
      <c r="J32" s="19">
        <v>299.74565633877302</v>
      </c>
      <c r="K32" s="14" t="s">
        <v>152</v>
      </c>
      <c r="L32" s="19">
        <v>82.462071868612</v>
      </c>
      <c r="M32" s="14" t="s">
        <v>152</v>
      </c>
      <c r="N32" s="19">
        <v>236.785805634383</v>
      </c>
      <c r="O32" s="14" t="s">
        <v>152</v>
      </c>
      <c r="P32" s="19">
        <v>0</v>
      </c>
      <c r="Q32" s="14" t="s">
        <v>246</v>
      </c>
      <c r="R32" s="19">
        <v>268.765703150158</v>
      </c>
      <c r="S32" s="14" t="s">
        <v>152</v>
      </c>
    </row>
    <row r="34" spans="1:2" x14ac:dyDescent="0.2">
      <c r="A34" s="16" t="s">
        <v>196</v>
      </c>
      <c r="B34" s="16" t="s">
        <v>229</v>
      </c>
    </row>
    <row r="36" spans="1:2" x14ac:dyDescent="0.2">
      <c r="B36" s="16" t="s">
        <v>264</v>
      </c>
    </row>
    <row r="37" spans="1:2" x14ac:dyDescent="0.2">
      <c r="B37" s="16" t="s">
        <v>265</v>
      </c>
    </row>
    <row r="38" spans="1:2" x14ac:dyDescent="0.2">
      <c r="B38" s="16" t="s">
        <v>266</v>
      </c>
    </row>
    <row r="39" spans="1:2" x14ac:dyDescent="0.2">
      <c r="B39" s="16" t="s">
        <v>267</v>
      </c>
    </row>
    <row r="40" spans="1:2" x14ac:dyDescent="0.2">
      <c r="B40" s="16" t="s">
        <v>268</v>
      </c>
    </row>
    <row r="41" spans="1:2" x14ac:dyDescent="0.2">
      <c r="B41" s="16" t="s">
        <v>269</v>
      </c>
    </row>
    <row r="42" spans="1:2" x14ac:dyDescent="0.2">
      <c r="B42" s="16" t="s">
        <v>270</v>
      </c>
    </row>
    <row r="43" spans="1:2" x14ac:dyDescent="0.2">
      <c r="B43" s="16" t="s">
        <v>271</v>
      </c>
    </row>
    <row r="44" spans="1:2" x14ac:dyDescent="0.2">
      <c r="B44" s="16" t="s">
        <v>272</v>
      </c>
    </row>
    <row r="45" spans="1:2" x14ac:dyDescent="0.2">
      <c r="B45" s="16" t="s">
        <v>273</v>
      </c>
    </row>
    <row r="46" spans="1:2" x14ac:dyDescent="0.2">
      <c r="B46" s="16" t="s">
        <v>274</v>
      </c>
    </row>
    <row r="47" spans="1:2" x14ac:dyDescent="0.2">
      <c r="B47" s="16" t="s">
        <v>275</v>
      </c>
    </row>
    <row r="48" spans="1:2" x14ac:dyDescent="0.2">
      <c r="B48" s="16" t="s">
        <v>276</v>
      </c>
    </row>
    <row r="50" spans="1:2" x14ac:dyDescent="0.2">
      <c r="B50" s="16" t="s">
        <v>203</v>
      </c>
    </row>
    <row r="51" spans="1:2" x14ac:dyDescent="0.2">
      <c r="B51" s="16" t="s">
        <v>250</v>
      </c>
    </row>
    <row r="52" spans="1:2" x14ac:dyDescent="0.2">
      <c r="B52" s="16" t="s">
        <v>204</v>
      </c>
    </row>
    <row r="55" spans="1:2" x14ac:dyDescent="0.2">
      <c r="A55" s="17" t="str">
        <f>HYPERLINK("#'GAMING_MACHINES 12'!A2", "&lt;&lt;&lt; Previous table")</f>
        <v>&lt;&lt;&lt; Previous table</v>
      </c>
    </row>
    <row r="56" spans="1:2" x14ac:dyDescent="0.2">
      <c r="A56" s="17" t="str">
        <f>HYPERLINK("#'GAMING_MACHINES 14'!A2",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S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HYPERLINK("#'INDEX'!B34", "Link to index")</f>
        <v>Link to index</v>
      </c>
    </row>
    <row r="2" spans="1:19" ht="15.75" customHeight="1" x14ac:dyDescent="0.2">
      <c r="A2" s="27" t="s">
        <v>279</v>
      </c>
      <c r="B2" s="28"/>
      <c r="C2" s="28"/>
      <c r="D2" s="28"/>
      <c r="E2" s="28"/>
      <c r="F2" s="28"/>
      <c r="G2" s="28"/>
      <c r="H2" s="28"/>
      <c r="I2" s="28"/>
      <c r="J2" s="28"/>
      <c r="K2" s="28"/>
      <c r="L2" s="28"/>
      <c r="M2" s="28"/>
      <c r="N2" s="28"/>
      <c r="O2" s="28"/>
      <c r="P2" s="28"/>
      <c r="Q2" s="28"/>
      <c r="R2" s="28"/>
      <c r="S2" s="28"/>
    </row>
    <row r="3" spans="1:19" ht="15.75" customHeight="1" x14ac:dyDescent="0.2">
      <c r="A3" s="27" t="s">
        <v>45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323.25702699885397</v>
      </c>
      <c r="C7" s="10" t="s">
        <v>152</v>
      </c>
      <c r="D7" s="18">
        <v>394.067029444838</v>
      </c>
      <c r="E7" s="10" t="s">
        <v>152</v>
      </c>
      <c r="F7" s="18">
        <v>183.43555484445201</v>
      </c>
      <c r="G7" s="10" t="s">
        <v>152</v>
      </c>
      <c r="H7" s="18">
        <v>241.181646185668</v>
      </c>
      <c r="I7" s="10" t="s">
        <v>152</v>
      </c>
      <c r="J7" s="18">
        <v>375.545710456959</v>
      </c>
      <c r="K7" s="10" t="s">
        <v>152</v>
      </c>
      <c r="L7" s="18">
        <v>113.99369560448</v>
      </c>
      <c r="M7" s="10" t="s">
        <v>152</v>
      </c>
      <c r="N7" s="18">
        <v>0</v>
      </c>
      <c r="O7" s="10" t="s">
        <v>167</v>
      </c>
      <c r="P7" s="18">
        <v>0</v>
      </c>
      <c r="Q7" s="10" t="s">
        <v>246</v>
      </c>
      <c r="R7" s="18">
        <v>217.870190469661</v>
      </c>
      <c r="S7" s="10" t="s">
        <v>169</v>
      </c>
    </row>
    <row r="8" spans="1:19" x14ac:dyDescent="0.2">
      <c r="A8" s="12" t="s">
        <v>164</v>
      </c>
      <c r="B8" s="18">
        <v>212.288135089208</v>
      </c>
      <c r="C8" s="10" t="s">
        <v>152</v>
      </c>
      <c r="D8" s="18">
        <v>269.15938408085901</v>
      </c>
      <c r="E8" s="10" t="s">
        <v>152</v>
      </c>
      <c r="F8" s="18">
        <v>138.20574808566599</v>
      </c>
      <c r="G8" s="10" t="s">
        <v>152</v>
      </c>
      <c r="H8" s="18">
        <v>200.59326003221</v>
      </c>
      <c r="I8" s="10" t="s">
        <v>152</v>
      </c>
      <c r="J8" s="18">
        <v>315.46946204778601</v>
      </c>
      <c r="K8" s="10" t="s">
        <v>152</v>
      </c>
      <c r="L8" s="18">
        <v>137.204863655715</v>
      </c>
      <c r="M8" s="10" t="s">
        <v>152</v>
      </c>
      <c r="N8" s="18">
        <v>0</v>
      </c>
      <c r="O8" s="10" t="s">
        <v>167</v>
      </c>
      <c r="P8" s="18">
        <v>0</v>
      </c>
      <c r="Q8" s="10" t="s">
        <v>246</v>
      </c>
      <c r="R8" s="18">
        <v>161.433042714012</v>
      </c>
      <c r="S8" s="10" t="s">
        <v>169</v>
      </c>
    </row>
    <row r="9" spans="1:19" x14ac:dyDescent="0.2">
      <c r="A9" s="12" t="s">
        <v>165</v>
      </c>
      <c r="B9" s="18">
        <v>202.008020800845</v>
      </c>
      <c r="C9" s="10" t="s">
        <v>152</v>
      </c>
      <c r="D9" s="18">
        <v>272.418432077001</v>
      </c>
      <c r="E9" s="10" t="s">
        <v>152</v>
      </c>
      <c r="F9" s="18">
        <v>176.462268082279</v>
      </c>
      <c r="G9" s="10" t="s">
        <v>152</v>
      </c>
      <c r="H9" s="18">
        <v>221.728464424328</v>
      </c>
      <c r="I9" s="10" t="s">
        <v>168</v>
      </c>
      <c r="J9" s="18">
        <v>341.235101482571</v>
      </c>
      <c r="K9" s="10" t="s">
        <v>152</v>
      </c>
      <c r="L9" s="18">
        <v>121.633828725858</v>
      </c>
      <c r="M9" s="10" t="s">
        <v>152</v>
      </c>
      <c r="N9" s="18">
        <v>0</v>
      </c>
      <c r="O9" s="10" t="s">
        <v>167</v>
      </c>
      <c r="P9" s="18">
        <v>0</v>
      </c>
      <c r="Q9" s="10" t="s">
        <v>246</v>
      </c>
      <c r="R9" s="18">
        <v>168.18292458097201</v>
      </c>
      <c r="S9" s="10" t="s">
        <v>169</v>
      </c>
    </row>
    <row r="10" spans="1:19" x14ac:dyDescent="0.2">
      <c r="A10" s="12" t="s">
        <v>166</v>
      </c>
      <c r="B10" s="18">
        <v>202.182950882092</v>
      </c>
      <c r="C10" s="10" t="s">
        <v>152</v>
      </c>
      <c r="D10" s="18">
        <v>273.82579691953299</v>
      </c>
      <c r="E10" s="10" t="s">
        <v>152</v>
      </c>
      <c r="F10" s="18">
        <v>186.11007377282101</v>
      </c>
      <c r="G10" s="10" t="s">
        <v>152</v>
      </c>
      <c r="H10" s="18">
        <v>243.663954651729</v>
      </c>
      <c r="I10" s="10" t="s">
        <v>152</v>
      </c>
      <c r="J10" s="18">
        <v>377.92780217546698</v>
      </c>
      <c r="K10" s="10" t="s">
        <v>152</v>
      </c>
      <c r="L10" s="18">
        <v>135.734736102939</v>
      </c>
      <c r="M10" s="10" t="s">
        <v>152</v>
      </c>
      <c r="N10" s="18">
        <v>0</v>
      </c>
      <c r="O10" s="10" t="s">
        <v>167</v>
      </c>
      <c r="P10" s="18">
        <v>0</v>
      </c>
      <c r="Q10" s="10" t="s">
        <v>246</v>
      </c>
      <c r="R10" s="18">
        <v>175.93859761129599</v>
      </c>
      <c r="S10" s="10" t="s">
        <v>169</v>
      </c>
    </row>
    <row r="11" spans="1:19" x14ac:dyDescent="0.2">
      <c r="A11" s="12" t="s">
        <v>170</v>
      </c>
      <c r="B11" s="18">
        <v>231.713046024623</v>
      </c>
      <c r="C11" s="10" t="s">
        <v>152</v>
      </c>
      <c r="D11" s="18">
        <v>281.46668830252599</v>
      </c>
      <c r="E11" s="10" t="s">
        <v>152</v>
      </c>
      <c r="F11" s="18">
        <v>193.83305968408999</v>
      </c>
      <c r="G11" s="10" t="s">
        <v>152</v>
      </c>
      <c r="H11" s="18">
        <v>280.87626529606399</v>
      </c>
      <c r="I11" s="10" t="s">
        <v>152</v>
      </c>
      <c r="J11" s="18">
        <v>422.92335978378401</v>
      </c>
      <c r="K11" s="10" t="s">
        <v>152</v>
      </c>
      <c r="L11" s="18">
        <v>150.48818452609501</v>
      </c>
      <c r="M11" s="10" t="s">
        <v>152</v>
      </c>
      <c r="N11" s="18">
        <v>0</v>
      </c>
      <c r="O11" s="10" t="s">
        <v>167</v>
      </c>
      <c r="P11" s="18">
        <v>0</v>
      </c>
      <c r="Q11" s="10" t="s">
        <v>246</v>
      </c>
      <c r="R11" s="18">
        <v>189.79159964305501</v>
      </c>
      <c r="S11" s="10" t="s">
        <v>169</v>
      </c>
    </row>
    <row r="12" spans="1:19" x14ac:dyDescent="0.2">
      <c r="A12" s="12" t="s">
        <v>171</v>
      </c>
      <c r="B12" s="18">
        <v>213.087602750782</v>
      </c>
      <c r="C12" s="10" t="s">
        <v>152</v>
      </c>
      <c r="D12" s="18">
        <v>308.75330880303</v>
      </c>
      <c r="E12" s="10" t="s">
        <v>152</v>
      </c>
      <c r="F12" s="18">
        <v>210.359326095462</v>
      </c>
      <c r="G12" s="10" t="s">
        <v>152</v>
      </c>
      <c r="H12" s="18">
        <v>305.93704650010898</v>
      </c>
      <c r="I12" s="10" t="s">
        <v>152</v>
      </c>
      <c r="J12" s="18">
        <v>427.96287111990398</v>
      </c>
      <c r="K12" s="10" t="s">
        <v>152</v>
      </c>
      <c r="L12" s="18">
        <v>147.15184715582001</v>
      </c>
      <c r="M12" s="10" t="s">
        <v>152</v>
      </c>
      <c r="N12" s="18">
        <v>0</v>
      </c>
      <c r="O12" s="10" t="s">
        <v>167</v>
      </c>
      <c r="P12" s="18">
        <v>0</v>
      </c>
      <c r="Q12" s="10" t="s">
        <v>246</v>
      </c>
      <c r="R12" s="18">
        <v>203.64048308796299</v>
      </c>
      <c r="S12" s="10" t="s">
        <v>169</v>
      </c>
    </row>
    <row r="13" spans="1:19" x14ac:dyDescent="0.2">
      <c r="A13" s="12" t="s">
        <v>172</v>
      </c>
      <c r="B13" s="18">
        <v>203.567938105754</v>
      </c>
      <c r="C13" s="10" t="s">
        <v>152</v>
      </c>
      <c r="D13" s="18">
        <v>328.66251619766501</v>
      </c>
      <c r="E13" s="10" t="s">
        <v>152</v>
      </c>
      <c r="F13" s="18">
        <v>230.38597560042101</v>
      </c>
      <c r="G13" s="10" t="s">
        <v>152</v>
      </c>
      <c r="H13" s="18">
        <v>308.05747413250202</v>
      </c>
      <c r="I13" s="10" t="s">
        <v>152</v>
      </c>
      <c r="J13" s="18">
        <v>406.55177698267801</v>
      </c>
      <c r="K13" s="10" t="s">
        <v>152</v>
      </c>
      <c r="L13" s="18">
        <v>125.62338084899601</v>
      </c>
      <c r="M13" s="10" t="s">
        <v>152</v>
      </c>
      <c r="N13" s="18">
        <v>353.08109897573303</v>
      </c>
      <c r="O13" s="10" t="s">
        <v>175</v>
      </c>
      <c r="P13" s="18">
        <v>0</v>
      </c>
      <c r="Q13" s="10" t="s">
        <v>246</v>
      </c>
      <c r="R13" s="18">
        <v>296.27196726066899</v>
      </c>
      <c r="S13" s="10" t="s">
        <v>152</v>
      </c>
    </row>
    <row r="14" spans="1:19" x14ac:dyDescent="0.2">
      <c r="A14" s="12" t="s">
        <v>173</v>
      </c>
      <c r="B14" s="18">
        <v>194.04690640222199</v>
      </c>
      <c r="C14" s="10" t="s">
        <v>152</v>
      </c>
      <c r="D14" s="18">
        <v>349.87667129595002</v>
      </c>
      <c r="E14" s="10" t="s">
        <v>152</v>
      </c>
      <c r="F14" s="18">
        <v>250.03254314810201</v>
      </c>
      <c r="G14" s="10" t="s">
        <v>152</v>
      </c>
      <c r="H14" s="18">
        <v>272.66612440659702</v>
      </c>
      <c r="I14" s="10" t="s">
        <v>210</v>
      </c>
      <c r="J14" s="18">
        <v>417.48435111005699</v>
      </c>
      <c r="K14" s="10" t="s">
        <v>152</v>
      </c>
      <c r="L14" s="18">
        <v>123.948355448765</v>
      </c>
      <c r="M14" s="10" t="s">
        <v>152</v>
      </c>
      <c r="N14" s="18">
        <v>345.523816340964</v>
      </c>
      <c r="O14" s="10" t="s">
        <v>186</v>
      </c>
      <c r="P14" s="18">
        <v>0</v>
      </c>
      <c r="Q14" s="10" t="s">
        <v>246</v>
      </c>
      <c r="R14" s="18">
        <v>295.05469221849501</v>
      </c>
      <c r="S14" s="10" t="s">
        <v>152</v>
      </c>
    </row>
    <row r="15" spans="1:19" x14ac:dyDescent="0.2">
      <c r="A15" s="12" t="s">
        <v>174</v>
      </c>
      <c r="B15" s="18">
        <v>202.557135637285</v>
      </c>
      <c r="C15" s="10" t="s">
        <v>152</v>
      </c>
      <c r="D15" s="18">
        <v>293.43784692494597</v>
      </c>
      <c r="E15" s="10" t="s">
        <v>152</v>
      </c>
      <c r="F15" s="18">
        <v>268.30576284642399</v>
      </c>
      <c r="G15" s="10" t="s">
        <v>152</v>
      </c>
      <c r="H15" s="18">
        <v>280.71181596107499</v>
      </c>
      <c r="I15" s="10" t="s">
        <v>152</v>
      </c>
      <c r="J15" s="18">
        <v>374.241190357866</v>
      </c>
      <c r="K15" s="10" t="s">
        <v>152</v>
      </c>
      <c r="L15" s="18">
        <v>123.86252633651</v>
      </c>
      <c r="M15" s="10" t="s">
        <v>152</v>
      </c>
      <c r="N15" s="18">
        <v>334.83481960358398</v>
      </c>
      <c r="O15" s="10" t="s">
        <v>194</v>
      </c>
      <c r="P15" s="18">
        <v>0</v>
      </c>
      <c r="Q15" s="10" t="s">
        <v>246</v>
      </c>
      <c r="R15" s="18">
        <v>272.026947125584</v>
      </c>
      <c r="S15" s="10" t="s">
        <v>152</v>
      </c>
    </row>
    <row r="16" spans="1:19" x14ac:dyDescent="0.2">
      <c r="A16" s="12" t="s">
        <v>176</v>
      </c>
      <c r="B16" s="18">
        <v>189.532200207448</v>
      </c>
      <c r="C16" s="10" t="s">
        <v>152</v>
      </c>
      <c r="D16" s="18">
        <v>298.22838339709102</v>
      </c>
      <c r="E16" s="10" t="s">
        <v>152</v>
      </c>
      <c r="F16" s="18">
        <v>244.121297132569</v>
      </c>
      <c r="G16" s="10" t="s">
        <v>152</v>
      </c>
      <c r="H16" s="18">
        <v>274.95906473643498</v>
      </c>
      <c r="I16" s="10" t="s">
        <v>152</v>
      </c>
      <c r="J16" s="18">
        <v>355.29383031718601</v>
      </c>
      <c r="K16" s="10" t="s">
        <v>152</v>
      </c>
      <c r="L16" s="18">
        <v>125.451737050207</v>
      </c>
      <c r="M16" s="10" t="s">
        <v>152</v>
      </c>
      <c r="N16" s="18">
        <v>328.31598672317102</v>
      </c>
      <c r="O16" s="10" t="s">
        <v>224</v>
      </c>
      <c r="P16" s="18">
        <v>0</v>
      </c>
      <c r="Q16" s="10" t="s">
        <v>246</v>
      </c>
      <c r="R16" s="18">
        <v>268.63819658234399</v>
      </c>
      <c r="S16" s="10" t="s">
        <v>152</v>
      </c>
    </row>
    <row r="17" spans="1:19" x14ac:dyDescent="0.2">
      <c r="A17" s="12" t="s">
        <v>177</v>
      </c>
      <c r="B17" s="18">
        <v>179.73256495540201</v>
      </c>
      <c r="C17" s="10" t="s">
        <v>152</v>
      </c>
      <c r="D17" s="18">
        <v>290.06859584302902</v>
      </c>
      <c r="E17" s="10" t="s">
        <v>152</v>
      </c>
      <c r="F17" s="18">
        <v>170.38881837310399</v>
      </c>
      <c r="G17" s="10" t="s">
        <v>152</v>
      </c>
      <c r="H17" s="18">
        <v>247.85970802020199</v>
      </c>
      <c r="I17" s="10" t="s">
        <v>152</v>
      </c>
      <c r="J17" s="18">
        <v>330.507023706609</v>
      </c>
      <c r="K17" s="10" t="s">
        <v>152</v>
      </c>
      <c r="L17" s="18">
        <v>116.51579103749501</v>
      </c>
      <c r="M17" s="10" t="s">
        <v>152</v>
      </c>
      <c r="N17" s="18">
        <v>301.59960559981198</v>
      </c>
      <c r="O17" s="10" t="s">
        <v>225</v>
      </c>
      <c r="P17" s="18">
        <v>0</v>
      </c>
      <c r="Q17" s="10" t="s">
        <v>246</v>
      </c>
      <c r="R17" s="18">
        <v>250.73012127890399</v>
      </c>
      <c r="S17" s="10" t="s">
        <v>152</v>
      </c>
    </row>
    <row r="18" spans="1:19" x14ac:dyDescent="0.2">
      <c r="A18" s="12" t="s">
        <v>178</v>
      </c>
      <c r="B18" s="18">
        <v>178.158761942566</v>
      </c>
      <c r="C18" s="10" t="s">
        <v>152</v>
      </c>
      <c r="D18" s="18">
        <v>297.73565403063202</v>
      </c>
      <c r="E18" s="10" t="s">
        <v>152</v>
      </c>
      <c r="F18" s="18">
        <v>142.51491903279501</v>
      </c>
      <c r="G18" s="10" t="s">
        <v>152</v>
      </c>
      <c r="H18" s="18">
        <v>251.26537409551</v>
      </c>
      <c r="I18" s="10" t="s">
        <v>152</v>
      </c>
      <c r="J18" s="18">
        <v>326.63857516045903</v>
      </c>
      <c r="K18" s="10" t="s">
        <v>152</v>
      </c>
      <c r="L18" s="18">
        <v>110.89398299940601</v>
      </c>
      <c r="M18" s="10" t="s">
        <v>152</v>
      </c>
      <c r="N18" s="18">
        <v>293.161203498161</v>
      </c>
      <c r="O18" s="10" t="s">
        <v>226</v>
      </c>
      <c r="P18" s="18">
        <v>0</v>
      </c>
      <c r="Q18" s="10" t="s">
        <v>246</v>
      </c>
      <c r="R18" s="18">
        <v>250.725737721597</v>
      </c>
      <c r="S18" s="10" t="s">
        <v>152</v>
      </c>
    </row>
    <row r="19" spans="1:19" x14ac:dyDescent="0.2">
      <c r="A19" s="12" t="s">
        <v>179</v>
      </c>
      <c r="B19" s="18">
        <v>172.16711239474799</v>
      </c>
      <c r="C19" s="10" t="s">
        <v>227</v>
      </c>
      <c r="D19" s="18">
        <v>287.79639415173</v>
      </c>
      <c r="E19" s="10" t="s">
        <v>152</v>
      </c>
      <c r="F19" s="18">
        <v>138.14382217520699</v>
      </c>
      <c r="G19" s="10" t="s">
        <v>152</v>
      </c>
      <c r="H19" s="18">
        <v>252.771164396893</v>
      </c>
      <c r="I19" s="10" t="s">
        <v>152</v>
      </c>
      <c r="J19" s="18">
        <v>315.20098168417098</v>
      </c>
      <c r="K19" s="10" t="s">
        <v>152</v>
      </c>
      <c r="L19" s="18">
        <v>101.919347713289</v>
      </c>
      <c r="M19" s="10" t="s">
        <v>152</v>
      </c>
      <c r="N19" s="18">
        <v>284.81585656102999</v>
      </c>
      <c r="O19" s="10" t="s">
        <v>228</v>
      </c>
      <c r="P19" s="18">
        <v>0</v>
      </c>
      <c r="Q19" s="10" t="s">
        <v>246</v>
      </c>
      <c r="R19" s="18">
        <v>244.10481249242301</v>
      </c>
      <c r="S19" s="10" t="s">
        <v>152</v>
      </c>
    </row>
    <row r="20" spans="1:19" x14ac:dyDescent="0.2">
      <c r="A20" s="12" t="s">
        <v>180</v>
      </c>
      <c r="B20" s="18">
        <v>161.438966732361</v>
      </c>
      <c r="C20" s="10" t="s">
        <v>152</v>
      </c>
      <c r="D20" s="18">
        <v>284.26459778276399</v>
      </c>
      <c r="E20" s="10" t="s">
        <v>152</v>
      </c>
      <c r="F20" s="18">
        <v>128.11366056528701</v>
      </c>
      <c r="G20" s="10" t="s">
        <v>152</v>
      </c>
      <c r="H20" s="18">
        <v>249.563650196813</v>
      </c>
      <c r="I20" s="10" t="s">
        <v>152</v>
      </c>
      <c r="J20" s="18">
        <v>300.116597594327</v>
      </c>
      <c r="K20" s="10" t="s">
        <v>152</v>
      </c>
      <c r="L20" s="18">
        <v>99.829750717667096</v>
      </c>
      <c r="M20" s="10" t="s">
        <v>152</v>
      </c>
      <c r="N20" s="18">
        <v>259.00548370991203</v>
      </c>
      <c r="O20" s="10" t="s">
        <v>261</v>
      </c>
      <c r="P20" s="18">
        <v>0</v>
      </c>
      <c r="Q20" s="10" t="s">
        <v>246</v>
      </c>
      <c r="R20" s="18">
        <v>234.10631358428</v>
      </c>
      <c r="S20" s="10" t="s">
        <v>152</v>
      </c>
    </row>
    <row r="21" spans="1:19" x14ac:dyDescent="0.2">
      <c r="A21" s="12" t="s">
        <v>181</v>
      </c>
      <c r="B21" s="18">
        <v>149.44004198675501</v>
      </c>
      <c r="C21" s="10" t="s">
        <v>152</v>
      </c>
      <c r="D21" s="18">
        <v>285.76277891956101</v>
      </c>
      <c r="E21" s="10" t="s">
        <v>152</v>
      </c>
      <c r="F21" s="18">
        <v>142.31211544090701</v>
      </c>
      <c r="G21" s="10" t="s">
        <v>152</v>
      </c>
      <c r="H21" s="18">
        <v>247.33349519932801</v>
      </c>
      <c r="I21" s="10" t="s">
        <v>152</v>
      </c>
      <c r="J21" s="18">
        <v>291.78637338907703</v>
      </c>
      <c r="K21" s="10" t="s">
        <v>152</v>
      </c>
      <c r="L21" s="18">
        <v>96.223726216804394</v>
      </c>
      <c r="M21" s="10" t="s">
        <v>152</v>
      </c>
      <c r="N21" s="18">
        <v>255.49892249916101</v>
      </c>
      <c r="O21" s="10" t="s">
        <v>152</v>
      </c>
      <c r="P21" s="18">
        <v>0</v>
      </c>
      <c r="Q21" s="10" t="s">
        <v>246</v>
      </c>
      <c r="R21" s="18">
        <v>232.465047934426</v>
      </c>
      <c r="S21" s="10" t="s">
        <v>152</v>
      </c>
    </row>
    <row r="22" spans="1:19" x14ac:dyDescent="0.2">
      <c r="A22" s="12" t="s">
        <v>182</v>
      </c>
      <c r="B22" s="18">
        <v>142.138511228737</v>
      </c>
      <c r="C22" s="10" t="s">
        <v>152</v>
      </c>
      <c r="D22" s="18">
        <v>302.24147043287002</v>
      </c>
      <c r="E22" s="10" t="s">
        <v>152</v>
      </c>
      <c r="F22" s="18">
        <v>171.93032965651</v>
      </c>
      <c r="G22" s="10" t="s">
        <v>152</v>
      </c>
      <c r="H22" s="18">
        <v>257.34681079930601</v>
      </c>
      <c r="I22" s="10" t="s">
        <v>152</v>
      </c>
      <c r="J22" s="18">
        <v>282.81566695060798</v>
      </c>
      <c r="K22" s="10" t="s">
        <v>152</v>
      </c>
      <c r="L22" s="18">
        <v>96.384861696761305</v>
      </c>
      <c r="M22" s="10" t="s">
        <v>152</v>
      </c>
      <c r="N22" s="18">
        <v>271.34023568510599</v>
      </c>
      <c r="O22" s="10" t="s">
        <v>152</v>
      </c>
      <c r="P22" s="18">
        <v>0</v>
      </c>
      <c r="Q22" s="10" t="s">
        <v>246</v>
      </c>
      <c r="R22" s="18">
        <v>243.43434618916601</v>
      </c>
      <c r="S22" s="10" t="s">
        <v>152</v>
      </c>
    </row>
    <row r="23" spans="1:19" x14ac:dyDescent="0.2">
      <c r="A23" s="12" t="s">
        <v>184</v>
      </c>
      <c r="B23" s="18">
        <v>138.94841659698801</v>
      </c>
      <c r="C23" s="10" t="s">
        <v>152</v>
      </c>
      <c r="D23" s="18">
        <v>320.35807660568099</v>
      </c>
      <c r="E23" s="10" t="s">
        <v>152</v>
      </c>
      <c r="F23" s="18">
        <v>203.14643840616199</v>
      </c>
      <c r="G23" s="10" t="s">
        <v>152</v>
      </c>
      <c r="H23" s="18">
        <v>263.17980388284099</v>
      </c>
      <c r="I23" s="10" t="s">
        <v>152</v>
      </c>
      <c r="J23" s="18">
        <v>273.83054291896099</v>
      </c>
      <c r="K23" s="10" t="s">
        <v>152</v>
      </c>
      <c r="L23" s="18">
        <v>94.851281955611</v>
      </c>
      <c r="M23" s="10" t="s">
        <v>152</v>
      </c>
      <c r="N23" s="18">
        <v>267.72027006427697</v>
      </c>
      <c r="O23" s="10" t="s">
        <v>152</v>
      </c>
      <c r="P23" s="18">
        <v>0</v>
      </c>
      <c r="Q23" s="10" t="s">
        <v>246</v>
      </c>
      <c r="R23" s="18">
        <v>249.30794499127501</v>
      </c>
      <c r="S23" s="10" t="s">
        <v>152</v>
      </c>
    </row>
    <row r="24" spans="1:19" x14ac:dyDescent="0.2">
      <c r="A24" s="12" t="s">
        <v>185</v>
      </c>
      <c r="B24" s="18">
        <v>133.754577868871</v>
      </c>
      <c r="C24" s="10" t="s">
        <v>152</v>
      </c>
      <c r="D24" s="18">
        <v>318.52041112701602</v>
      </c>
      <c r="E24" s="10" t="s">
        <v>152</v>
      </c>
      <c r="F24" s="18">
        <v>216.25434664426601</v>
      </c>
      <c r="G24" s="10" t="s">
        <v>152</v>
      </c>
      <c r="H24" s="18">
        <v>258.51456401157998</v>
      </c>
      <c r="I24" s="10" t="s">
        <v>152</v>
      </c>
      <c r="J24" s="18">
        <v>248.950785830341</v>
      </c>
      <c r="K24" s="10" t="s">
        <v>152</v>
      </c>
      <c r="L24" s="18">
        <v>88.764251474447903</v>
      </c>
      <c r="M24" s="10" t="s">
        <v>152</v>
      </c>
      <c r="N24" s="18">
        <v>255.28491707756501</v>
      </c>
      <c r="O24" s="10" t="s">
        <v>152</v>
      </c>
      <c r="P24" s="18">
        <v>0</v>
      </c>
      <c r="Q24" s="10" t="s">
        <v>246</v>
      </c>
      <c r="R24" s="18">
        <v>242.94514429190701</v>
      </c>
      <c r="S24" s="10" t="s">
        <v>152</v>
      </c>
    </row>
    <row r="25" spans="1:19" x14ac:dyDescent="0.2">
      <c r="A25" s="12" t="s">
        <v>187</v>
      </c>
      <c r="B25" s="18">
        <v>123.955415236212</v>
      </c>
      <c r="C25" s="10" t="s">
        <v>152</v>
      </c>
      <c r="D25" s="18">
        <v>323.559391503553</v>
      </c>
      <c r="E25" s="10" t="s">
        <v>152</v>
      </c>
      <c r="F25" s="18">
        <v>263.693890909647</v>
      </c>
      <c r="G25" s="10" t="s">
        <v>152</v>
      </c>
      <c r="H25" s="18">
        <v>262.96913628090601</v>
      </c>
      <c r="I25" s="10" t="s">
        <v>152</v>
      </c>
      <c r="J25" s="18">
        <v>243.815986805509</v>
      </c>
      <c r="K25" s="10" t="s">
        <v>152</v>
      </c>
      <c r="L25" s="18">
        <v>81.7790864305654</v>
      </c>
      <c r="M25" s="10" t="s">
        <v>152</v>
      </c>
      <c r="N25" s="18">
        <v>256.679512746559</v>
      </c>
      <c r="O25" s="10" t="s">
        <v>152</v>
      </c>
      <c r="P25" s="18">
        <v>0</v>
      </c>
      <c r="Q25" s="10" t="s">
        <v>246</v>
      </c>
      <c r="R25" s="18">
        <v>245.645481066803</v>
      </c>
      <c r="S25" s="10" t="s">
        <v>152</v>
      </c>
    </row>
    <row r="26" spans="1:19" x14ac:dyDescent="0.2">
      <c r="A26" s="12" t="s">
        <v>188</v>
      </c>
      <c r="B26" s="18">
        <v>118.42663940424001</v>
      </c>
      <c r="C26" s="10" t="s">
        <v>152</v>
      </c>
      <c r="D26" s="18">
        <v>326.342495905855</v>
      </c>
      <c r="E26" s="10" t="s">
        <v>152</v>
      </c>
      <c r="F26" s="18">
        <v>272.08985538616298</v>
      </c>
      <c r="G26" s="10" t="s">
        <v>152</v>
      </c>
      <c r="H26" s="18">
        <v>260.71804974905598</v>
      </c>
      <c r="I26" s="10" t="s">
        <v>152</v>
      </c>
      <c r="J26" s="18">
        <v>237.894329846251</v>
      </c>
      <c r="K26" s="10" t="s">
        <v>152</v>
      </c>
      <c r="L26" s="18">
        <v>77.383598663566403</v>
      </c>
      <c r="M26" s="10" t="s">
        <v>152</v>
      </c>
      <c r="N26" s="18">
        <v>247.51149576192299</v>
      </c>
      <c r="O26" s="10" t="s">
        <v>152</v>
      </c>
      <c r="P26" s="18">
        <v>0</v>
      </c>
      <c r="Q26" s="10" t="s">
        <v>246</v>
      </c>
      <c r="R26" s="18">
        <v>243.124299625135</v>
      </c>
      <c r="S26" s="10" t="s">
        <v>152</v>
      </c>
    </row>
    <row r="27" spans="1:19" x14ac:dyDescent="0.2">
      <c r="A27" s="12" t="s">
        <v>189</v>
      </c>
      <c r="B27" s="18">
        <v>86.423087157609999</v>
      </c>
      <c r="C27" s="10" t="s">
        <v>262</v>
      </c>
      <c r="D27" s="18">
        <v>269.54493354488801</v>
      </c>
      <c r="E27" s="10" t="s">
        <v>152</v>
      </c>
      <c r="F27" s="18">
        <v>215.731384350544</v>
      </c>
      <c r="G27" s="10" t="s">
        <v>152</v>
      </c>
      <c r="H27" s="18">
        <v>193.174075896137</v>
      </c>
      <c r="I27" s="10" t="s">
        <v>152</v>
      </c>
      <c r="J27" s="18">
        <v>172.45068922555299</v>
      </c>
      <c r="K27" s="10" t="s">
        <v>152</v>
      </c>
      <c r="L27" s="18">
        <v>61.876912873203104</v>
      </c>
      <c r="M27" s="10" t="s">
        <v>152</v>
      </c>
      <c r="N27" s="18">
        <v>176.086381944914</v>
      </c>
      <c r="O27" s="10" t="s">
        <v>152</v>
      </c>
      <c r="P27" s="18">
        <v>0</v>
      </c>
      <c r="Q27" s="10" t="s">
        <v>246</v>
      </c>
      <c r="R27" s="18">
        <v>186.80967862635899</v>
      </c>
      <c r="S27" s="10" t="s">
        <v>152</v>
      </c>
    </row>
    <row r="28" spans="1:19" x14ac:dyDescent="0.2">
      <c r="A28" s="12" t="s">
        <v>190</v>
      </c>
      <c r="B28" s="18">
        <v>104.110152244335</v>
      </c>
      <c r="C28" s="10" t="s">
        <v>152</v>
      </c>
      <c r="D28" s="18">
        <v>326.57776654162899</v>
      </c>
      <c r="E28" s="10" t="s">
        <v>152</v>
      </c>
      <c r="F28" s="18">
        <v>356.04862114913499</v>
      </c>
      <c r="G28" s="10" t="s">
        <v>152</v>
      </c>
      <c r="H28" s="18">
        <v>301.81613769383603</v>
      </c>
      <c r="I28" s="10" t="s">
        <v>152</v>
      </c>
      <c r="J28" s="18">
        <v>244.558978680612</v>
      </c>
      <c r="K28" s="10" t="s">
        <v>152</v>
      </c>
      <c r="L28" s="18">
        <v>75.723363898373805</v>
      </c>
      <c r="M28" s="10" t="s">
        <v>152</v>
      </c>
      <c r="N28" s="18">
        <v>131.92498188130301</v>
      </c>
      <c r="O28" s="10" t="s">
        <v>152</v>
      </c>
      <c r="P28" s="18">
        <v>0</v>
      </c>
      <c r="Q28" s="10" t="s">
        <v>246</v>
      </c>
      <c r="R28" s="18">
        <v>221.905775283981</v>
      </c>
      <c r="S28" s="10" t="s">
        <v>152</v>
      </c>
    </row>
    <row r="29" spans="1:19" x14ac:dyDescent="0.2">
      <c r="A29" s="12" t="s">
        <v>191</v>
      </c>
      <c r="B29" s="18">
        <v>90.054144125275897</v>
      </c>
      <c r="C29" s="10" t="s">
        <v>152</v>
      </c>
      <c r="D29" s="18">
        <v>303.25919052830699</v>
      </c>
      <c r="E29" s="10" t="s">
        <v>152</v>
      </c>
      <c r="F29" s="18">
        <v>297.51498678088097</v>
      </c>
      <c r="G29" s="10" t="s">
        <v>152</v>
      </c>
      <c r="H29" s="18">
        <v>276.047535385694</v>
      </c>
      <c r="I29" s="10" t="s">
        <v>152</v>
      </c>
      <c r="J29" s="18">
        <v>282.396614602753</v>
      </c>
      <c r="K29" s="10" t="s">
        <v>152</v>
      </c>
      <c r="L29" s="18">
        <v>70.217567275057704</v>
      </c>
      <c r="M29" s="10" t="s">
        <v>152</v>
      </c>
      <c r="N29" s="18">
        <v>187.14143408116001</v>
      </c>
      <c r="O29" s="10" t="s">
        <v>152</v>
      </c>
      <c r="P29" s="18">
        <v>0</v>
      </c>
      <c r="Q29" s="10" t="s">
        <v>246</v>
      </c>
      <c r="R29" s="18">
        <v>225.244389224793</v>
      </c>
      <c r="S29" s="10" t="s">
        <v>152</v>
      </c>
    </row>
    <row r="30" spans="1:19" x14ac:dyDescent="0.2">
      <c r="A30" s="12" t="s">
        <v>192</v>
      </c>
      <c r="B30" s="18">
        <v>108.15276936736301</v>
      </c>
      <c r="C30" s="10" t="s">
        <v>152</v>
      </c>
      <c r="D30" s="18">
        <v>367.05321647892401</v>
      </c>
      <c r="E30" s="10" t="s">
        <v>152</v>
      </c>
      <c r="F30" s="18">
        <v>308.26915046954002</v>
      </c>
      <c r="G30" s="10" t="s">
        <v>152</v>
      </c>
      <c r="H30" s="18">
        <v>295.53542654825497</v>
      </c>
      <c r="I30" s="10" t="s">
        <v>152</v>
      </c>
      <c r="J30" s="18">
        <v>294.50186270279198</v>
      </c>
      <c r="K30" s="10" t="s">
        <v>152</v>
      </c>
      <c r="L30" s="18">
        <v>69.393210376787707</v>
      </c>
      <c r="M30" s="10" t="s">
        <v>152</v>
      </c>
      <c r="N30" s="18">
        <v>250.87413065826101</v>
      </c>
      <c r="O30" s="10" t="s">
        <v>152</v>
      </c>
      <c r="P30" s="18">
        <v>0</v>
      </c>
      <c r="Q30" s="10" t="s">
        <v>246</v>
      </c>
      <c r="R30" s="18">
        <v>266.60931772440398</v>
      </c>
      <c r="S30" s="10" t="s">
        <v>152</v>
      </c>
    </row>
    <row r="31" spans="1:19" x14ac:dyDescent="0.2">
      <c r="A31" s="12" t="s">
        <v>193</v>
      </c>
      <c r="B31" s="18">
        <v>101.936437656401</v>
      </c>
      <c r="C31" s="10" t="s">
        <v>152</v>
      </c>
      <c r="D31" s="18">
        <v>359.45120218512699</v>
      </c>
      <c r="E31" s="10" t="s">
        <v>152</v>
      </c>
      <c r="F31" s="18">
        <v>297.419057830925</v>
      </c>
      <c r="G31" s="10" t="s">
        <v>152</v>
      </c>
      <c r="H31" s="18">
        <v>293.56432479502399</v>
      </c>
      <c r="I31" s="10" t="s">
        <v>152</v>
      </c>
      <c r="J31" s="18">
        <v>291.69012306153599</v>
      </c>
      <c r="K31" s="10" t="s">
        <v>152</v>
      </c>
      <c r="L31" s="18">
        <v>85.010938936842905</v>
      </c>
      <c r="M31" s="10" t="s">
        <v>263</v>
      </c>
      <c r="N31" s="18">
        <v>235.844301242467</v>
      </c>
      <c r="O31" s="10" t="s">
        <v>152</v>
      </c>
      <c r="P31" s="18">
        <v>0</v>
      </c>
      <c r="Q31" s="10" t="s">
        <v>246</v>
      </c>
      <c r="R31" s="18">
        <v>259.57847436649303</v>
      </c>
      <c r="S31" s="10" t="s">
        <v>152</v>
      </c>
    </row>
    <row r="32" spans="1:19" x14ac:dyDescent="0.2">
      <c r="A32" s="15" t="s">
        <v>195</v>
      </c>
      <c r="B32" s="19">
        <v>100.152364795878</v>
      </c>
      <c r="C32" s="14" t="s">
        <v>152</v>
      </c>
      <c r="D32" s="19">
        <v>375.64193413149201</v>
      </c>
      <c r="E32" s="14" t="s">
        <v>152</v>
      </c>
      <c r="F32" s="19">
        <v>300.008827753535</v>
      </c>
      <c r="G32" s="14" t="s">
        <v>152</v>
      </c>
      <c r="H32" s="19">
        <v>311.70630719625899</v>
      </c>
      <c r="I32" s="14" t="s">
        <v>152</v>
      </c>
      <c r="J32" s="19">
        <v>299.74565633877302</v>
      </c>
      <c r="K32" s="14" t="s">
        <v>152</v>
      </c>
      <c r="L32" s="19">
        <v>82.462071868612</v>
      </c>
      <c r="M32" s="14" t="s">
        <v>152</v>
      </c>
      <c r="N32" s="19">
        <v>236.785805634383</v>
      </c>
      <c r="O32" s="14" t="s">
        <v>152</v>
      </c>
      <c r="P32" s="19">
        <v>0</v>
      </c>
      <c r="Q32" s="14" t="s">
        <v>246</v>
      </c>
      <c r="R32" s="19">
        <v>268.765703150158</v>
      </c>
      <c r="S32" s="14" t="s">
        <v>152</v>
      </c>
    </row>
    <row r="34" spans="1:2" x14ac:dyDescent="0.2">
      <c r="A34" s="16" t="s">
        <v>196</v>
      </c>
      <c r="B34" s="16" t="s">
        <v>229</v>
      </c>
    </row>
    <row r="36" spans="1:2" x14ac:dyDescent="0.2">
      <c r="B36" s="16" t="s">
        <v>264</v>
      </c>
    </row>
    <row r="37" spans="1:2" x14ac:dyDescent="0.2">
      <c r="B37" s="16" t="s">
        <v>265</v>
      </c>
    </row>
    <row r="38" spans="1:2" x14ac:dyDescent="0.2">
      <c r="B38" s="16" t="s">
        <v>266</v>
      </c>
    </row>
    <row r="39" spans="1:2" x14ac:dyDescent="0.2">
      <c r="B39" s="16" t="s">
        <v>267</v>
      </c>
    </row>
    <row r="40" spans="1:2" x14ac:dyDescent="0.2">
      <c r="B40" s="16" t="s">
        <v>268</v>
      </c>
    </row>
    <row r="41" spans="1:2" x14ac:dyDescent="0.2">
      <c r="B41" s="16" t="s">
        <v>269</v>
      </c>
    </row>
    <row r="42" spans="1:2" x14ac:dyDescent="0.2">
      <c r="B42" s="16" t="s">
        <v>270</v>
      </c>
    </row>
    <row r="43" spans="1:2" x14ac:dyDescent="0.2">
      <c r="B43" s="16" t="s">
        <v>271</v>
      </c>
    </row>
    <row r="44" spans="1:2" x14ac:dyDescent="0.2">
      <c r="B44" s="16" t="s">
        <v>272</v>
      </c>
    </row>
    <row r="45" spans="1:2" x14ac:dyDescent="0.2">
      <c r="B45" s="16" t="s">
        <v>273</v>
      </c>
    </row>
    <row r="46" spans="1:2" x14ac:dyDescent="0.2">
      <c r="B46" s="16" t="s">
        <v>274</v>
      </c>
    </row>
    <row r="47" spans="1:2" x14ac:dyDescent="0.2">
      <c r="B47" s="16" t="s">
        <v>275</v>
      </c>
    </row>
    <row r="48" spans="1:2" x14ac:dyDescent="0.2">
      <c r="B48" s="16" t="s">
        <v>276</v>
      </c>
    </row>
    <row r="50" spans="1:2" x14ac:dyDescent="0.2">
      <c r="B50" s="16" t="s">
        <v>203</v>
      </c>
    </row>
    <row r="51" spans="1:2" x14ac:dyDescent="0.2">
      <c r="B51" s="16" t="s">
        <v>250</v>
      </c>
    </row>
    <row r="52" spans="1:2" x14ac:dyDescent="0.2">
      <c r="B52" s="16" t="s">
        <v>204</v>
      </c>
    </row>
    <row r="55" spans="1:2" x14ac:dyDescent="0.2">
      <c r="A55" s="17" t="str">
        <f>HYPERLINK("#'GAMING_MACHINES 13'!A2", "&lt;&lt;&lt; Previous table")</f>
        <v>&lt;&lt;&lt; Previous table</v>
      </c>
    </row>
    <row r="56" spans="1:2" x14ac:dyDescent="0.2">
      <c r="A56" s="17" t="str">
        <f>HYPERLINK("#'GAMING_MACHINES 15'!A2",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56"/>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HYPERLINK("#'INDEX'!B35", "Link to index")</f>
        <v>Link to index</v>
      </c>
    </row>
    <row r="2" spans="1:17" ht="15.75" customHeight="1" x14ac:dyDescent="0.2">
      <c r="A2" s="27" t="s">
        <v>280</v>
      </c>
      <c r="B2" s="28"/>
      <c r="C2" s="28"/>
      <c r="D2" s="28"/>
      <c r="E2" s="28"/>
      <c r="F2" s="28"/>
      <c r="G2" s="28"/>
      <c r="H2" s="28"/>
      <c r="I2" s="28"/>
      <c r="J2" s="28"/>
      <c r="K2" s="28"/>
      <c r="L2" s="28"/>
      <c r="M2" s="28"/>
      <c r="N2" s="28"/>
      <c r="O2" s="28"/>
      <c r="P2" s="28"/>
      <c r="Q2" s="28"/>
    </row>
    <row r="3" spans="1:17" ht="15.75" customHeight="1" x14ac:dyDescent="0.2">
      <c r="A3" s="27" t="s">
        <v>46</v>
      </c>
      <c r="B3" s="28"/>
      <c r="C3" s="28"/>
      <c r="D3" s="28"/>
      <c r="E3" s="28"/>
      <c r="F3" s="28"/>
      <c r="G3" s="28"/>
      <c r="H3" s="28"/>
      <c r="I3" s="28"/>
      <c r="J3" s="28"/>
      <c r="K3" s="28"/>
      <c r="L3" s="28"/>
      <c r="M3" s="28"/>
      <c r="N3" s="28"/>
      <c r="O3" s="28"/>
      <c r="P3" s="28"/>
      <c r="Q3" s="28"/>
    </row>
    <row r="4" spans="1:17" ht="15.75" customHeight="1" x14ac:dyDescent="0.2"/>
    <row r="5" spans="1:17"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row>
    <row r="6" spans="1:17" x14ac:dyDescent="0.2">
      <c r="A6" s="29" t="s">
        <v>221</v>
      </c>
      <c r="B6" s="29"/>
      <c r="C6" s="29"/>
      <c r="D6" s="29"/>
      <c r="E6" s="29"/>
      <c r="F6" s="29"/>
      <c r="G6" s="29"/>
      <c r="H6" s="29"/>
      <c r="I6" s="29"/>
      <c r="J6" s="29"/>
      <c r="K6" s="29"/>
      <c r="L6" s="29"/>
      <c r="M6" s="29"/>
      <c r="N6" s="29"/>
      <c r="O6" s="29"/>
      <c r="P6" s="29"/>
      <c r="Q6" s="29"/>
    </row>
    <row r="7" spans="1:17" x14ac:dyDescent="0.2">
      <c r="A7" s="12" t="s">
        <v>163</v>
      </c>
      <c r="B7" s="18">
        <v>77.768601866380394</v>
      </c>
      <c r="C7" s="10" t="s">
        <v>152</v>
      </c>
      <c r="D7" s="18">
        <v>60.906683415133202</v>
      </c>
      <c r="E7" s="10" t="s">
        <v>152</v>
      </c>
      <c r="F7" s="18">
        <v>33.449823919997897</v>
      </c>
      <c r="G7" s="10" t="s">
        <v>152</v>
      </c>
      <c r="H7" s="18">
        <v>47.631787405811203</v>
      </c>
      <c r="I7" s="10" t="s">
        <v>152</v>
      </c>
      <c r="J7" s="18">
        <v>82.818952571643095</v>
      </c>
      <c r="K7" s="10" t="s">
        <v>152</v>
      </c>
      <c r="L7" s="18">
        <v>26.9411318611699</v>
      </c>
      <c r="M7" s="10" t="s">
        <v>152</v>
      </c>
      <c r="N7" s="18">
        <v>0</v>
      </c>
      <c r="O7" s="10" t="s">
        <v>167</v>
      </c>
      <c r="P7" s="18">
        <v>0</v>
      </c>
      <c r="Q7" s="10" t="s">
        <v>246</v>
      </c>
    </row>
    <row r="8" spans="1:17" x14ac:dyDescent="0.2">
      <c r="A8" s="12" t="s">
        <v>164</v>
      </c>
      <c r="B8" s="18">
        <v>77.086104204013196</v>
      </c>
      <c r="C8" s="10" t="s">
        <v>152</v>
      </c>
      <c r="D8" s="18">
        <v>59.521300474511897</v>
      </c>
      <c r="E8" s="10" t="s">
        <v>152</v>
      </c>
      <c r="F8" s="18">
        <v>32.887717928701498</v>
      </c>
      <c r="G8" s="10" t="s">
        <v>152</v>
      </c>
      <c r="H8" s="18">
        <v>53.624488661725898</v>
      </c>
      <c r="I8" s="10" t="s">
        <v>152</v>
      </c>
      <c r="J8" s="18">
        <v>86.419337371053103</v>
      </c>
      <c r="K8" s="10" t="s">
        <v>152</v>
      </c>
      <c r="L8" s="18">
        <v>39.160276763315601</v>
      </c>
      <c r="M8" s="10" t="s">
        <v>152</v>
      </c>
      <c r="N8" s="18">
        <v>0</v>
      </c>
      <c r="O8" s="10" t="s">
        <v>167</v>
      </c>
      <c r="P8" s="18">
        <v>0</v>
      </c>
      <c r="Q8" s="10" t="s">
        <v>246</v>
      </c>
    </row>
    <row r="9" spans="1:17" x14ac:dyDescent="0.2">
      <c r="A9" s="12" t="s">
        <v>165</v>
      </c>
      <c r="B9" s="18">
        <v>81.900061690314601</v>
      </c>
      <c r="C9" s="10" t="s">
        <v>152</v>
      </c>
      <c r="D9" s="18">
        <v>60.249840058058503</v>
      </c>
      <c r="E9" s="10" t="s">
        <v>152</v>
      </c>
      <c r="F9" s="18">
        <v>40.475277018195001</v>
      </c>
      <c r="G9" s="10" t="s">
        <v>152</v>
      </c>
      <c r="H9" s="18">
        <v>57.199061542662903</v>
      </c>
      <c r="I9" s="10" t="s">
        <v>168</v>
      </c>
      <c r="J9" s="18">
        <v>92.901709606672696</v>
      </c>
      <c r="K9" s="10" t="s">
        <v>152</v>
      </c>
      <c r="L9" s="18">
        <v>36.436644427698198</v>
      </c>
      <c r="M9" s="10" t="s">
        <v>152</v>
      </c>
      <c r="N9" s="18">
        <v>0</v>
      </c>
      <c r="O9" s="10" t="s">
        <v>167</v>
      </c>
      <c r="P9" s="18">
        <v>0</v>
      </c>
      <c r="Q9" s="10" t="s">
        <v>246</v>
      </c>
    </row>
    <row r="10" spans="1:17" x14ac:dyDescent="0.2">
      <c r="A10" s="12" t="s">
        <v>166</v>
      </c>
      <c r="B10" s="18">
        <v>57.8218975671682</v>
      </c>
      <c r="C10" s="10" t="s">
        <v>152</v>
      </c>
      <c r="D10" s="18">
        <v>60.1980829712288</v>
      </c>
      <c r="E10" s="10" t="s">
        <v>152</v>
      </c>
      <c r="F10" s="18">
        <v>41.046407353435697</v>
      </c>
      <c r="G10" s="10" t="s">
        <v>152</v>
      </c>
      <c r="H10" s="18">
        <v>59.412775614008197</v>
      </c>
      <c r="I10" s="10" t="s">
        <v>152</v>
      </c>
      <c r="J10" s="18">
        <v>90.859420434803496</v>
      </c>
      <c r="K10" s="10" t="s">
        <v>152</v>
      </c>
      <c r="L10" s="18">
        <v>38.376252803725002</v>
      </c>
      <c r="M10" s="10" t="s">
        <v>152</v>
      </c>
      <c r="N10" s="18">
        <v>0</v>
      </c>
      <c r="O10" s="10" t="s">
        <v>167</v>
      </c>
      <c r="P10" s="18">
        <v>0</v>
      </c>
      <c r="Q10" s="10" t="s">
        <v>246</v>
      </c>
    </row>
    <row r="11" spans="1:17" x14ac:dyDescent="0.2">
      <c r="A11" s="12" t="s">
        <v>170</v>
      </c>
      <c r="B11" s="18">
        <v>58.684828223913499</v>
      </c>
      <c r="C11" s="10" t="s">
        <v>152</v>
      </c>
      <c r="D11" s="18">
        <v>61.127051549539097</v>
      </c>
      <c r="E11" s="10" t="s">
        <v>152</v>
      </c>
      <c r="F11" s="18">
        <v>40.889178617992201</v>
      </c>
      <c r="G11" s="10" t="s">
        <v>152</v>
      </c>
      <c r="H11" s="18">
        <v>63.082234804569303</v>
      </c>
      <c r="I11" s="10" t="s">
        <v>152</v>
      </c>
      <c r="J11" s="18">
        <v>92.040020646602201</v>
      </c>
      <c r="K11" s="10" t="s">
        <v>152</v>
      </c>
      <c r="L11" s="18">
        <v>40.7184532063525</v>
      </c>
      <c r="M11" s="10" t="s">
        <v>152</v>
      </c>
      <c r="N11" s="18">
        <v>0</v>
      </c>
      <c r="O11" s="10" t="s">
        <v>167</v>
      </c>
      <c r="P11" s="18">
        <v>0</v>
      </c>
      <c r="Q11" s="10" t="s">
        <v>246</v>
      </c>
    </row>
    <row r="12" spans="1:17" x14ac:dyDescent="0.2">
      <c r="A12" s="12" t="s">
        <v>171</v>
      </c>
      <c r="B12" s="18">
        <v>56.0632563452683</v>
      </c>
      <c r="C12" s="10" t="s">
        <v>152</v>
      </c>
      <c r="D12" s="18">
        <v>63.021828949180502</v>
      </c>
      <c r="E12" s="10" t="s">
        <v>152</v>
      </c>
      <c r="F12" s="18">
        <v>38.759434790240498</v>
      </c>
      <c r="G12" s="10" t="s">
        <v>152</v>
      </c>
      <c r="H12" s="18">
        <v>64.973330797143106</v>
      </c>
      <c r="I12" s="10" t="s">
        <v>152</v>
      </c>
      <c r="J12" s="18">
        <v>91.938026350902703</v>
      </c>
      <c r="K12" s="10" t="s">
        <v>152</v>
      </c>
      <c r="L12" s="18">
        <v>40.035569105691103</v>
      </c>
      <c r="M12" s="10" t="s">
        <v>152</v>
      </c>
      <c r="N12" s="18">
        <v>0</v>
      </c>
      <c r="O12" s="10" t="s">
        <v>167</v>
      </c>
      <c r="P12" s="18">
        <v>0</v>
      </c>
      <c r="Q12" s="10" t="s">
        <v>246</v>
      </c>
    </row>
    <row r="13" spans="1:17" x14ac:dyDescent="0.2">
      <c r="A13" s="12" t="s">
        <v>172</v>
      </c>
      <c r="B13" s="18">
        <v>59.258770026229897</v>
      </c>
      <c r="C13" s="10" t="s">
        <v>152</v>
      </c>
      <c r="D13" s="18">
        <v>65.627189121948604</v>
      </c>
      <c r="E13" s="10" t="s">
        <v>152</v>
      </c>
      <c r="F13" s="18">
        <v>36.908997811379898</v>
      </c>
      <c r="G13" s="10" t="s">
        <v>152</v>
      </c>
      <c r="H13" s="18">
        <v>65.790599849529599</v>
      </c>
      <c r="I13" s="10" t="s">
        <v>152</v>
      </c>
      <c r="J13" s="18">
        <v>91.331278986522193</v>
      </c>
      <c r="K13" s="10" t="s">
        <v>152</v>
      </c>
      <c r="L13" s="18">
        <v>37.186856953202799</v>
      </c>
      <c r="M13" s="10" t="s">
        <v>152</v>
      </c>
      <c r="N13" s="18">
        <v>60.7230820238955</v>
      </c>
      <c r="O13" s="10" t="s">
        <v>175</v>
      </c>
      <c r="P13" s="18">
        <v>0</v>
      </c>
      <c r="Q13" s="10" t="s">
        <v>246</v>
      </c>
    </row>
    <row r="14" spans="1:17" x14ac:dyDescent="0.2">
      <c r="A14" s="12" t="s">
        <v>173</v>
      </c>
      <c r="B14" s="18">
        <v>57.840375586854499</v>
      </c>
      <c r="C14" s="10" t="s">
        <v>152</v>
      </c>
      <c r="D14" s="18">
        <v>67.488943317886907</v>
      </c>
      <c r="E14" s="10" t="s">
        <v>152</v>
      </c>
      <c r="F14" s="18">
        <v>36.784151408395097</v>
      </c>
      <c r="G14" s="10" t="s">
        <v>152</v>
      </c>
      <c r="H14" s="18">
        <v>63.2577481496389</v>
      </c>
      <c r="I14" s="10" t="s">
        <v>210</v>
      </c>
      <c r="J14" s="18">
        <v>91.333119925501293</v>
      </c>
      <c r="K14" s="10" t="s">
        <v>152</v>
      </c>
      <c r="L14" s="18">
        <v>35.136325811346602</v>
      </c>
      <c r="M14" s="10" t="s">
        <v>152</v>
      </c>
      <c r="N14" s="18">
        <v>60.257956163943298</v>
      </c>
      <c r="O14" s="10" t="s">
        <v>186</v>
      </c>
      <c r="P14" s="18">
        <v>0</v>
      </c>
      <c r="Q14" s="10" t="s">
        <v>246</v>
      </c>
    </row>
    <row r="15" spans="1:17" x14ac:dyDescent="0.2">
      <c r="A15" s="12" t="s">
        <v>174</v>
      </c>
      <c r="B15" s="18">
        <v>58.318756727664201</v>
      </c>
      <c r="C15" s="10" t="s">
        <v>152</v>
      </c>
      <c r="D15" s="18">
        <v>64.283133817178907</v>
      </c>
      <c r="E15" s="10" t="s">
        <v>152</v>
      </c>
      <c r="F15" s="18">
        <v>37.417761730782203</v>
      </c>
      <c r="G15" s="10" t="s">
        <v>152</v>
      </c>
      <c r="H15" s="18">
        <v>64.290738745864701</v>
      </c>
      <c r="I15" s="10" t="s">
        <v>152</v>
      </c>
      <c r="J15" s="18">
        <v>91.513284821866193</v>
      </c>
      <c r="K15" s="10" t="s">
        <v>152</v>
      </c>
      <c r="L15" s="18">
        <v>34.809606005491098</v>
      </c>
      <c r="M15" s="10" t="s">
        <v>152</v>
      </c>
      <c r="N15" s="18">
        <v>59.916921989587003</v>
      </c>
      <c r="O15" s="10" t="s">
        <v>194</v>
      </c>
      <c r="P15" s="18">
        <v>0</v>
      </c>
      <c r="Q15" s="10" t="s">
        <v>246</v>
      </c>
    </row>
    <row r="16" spans="1:17" x14ac:dyDescent="0.2">
      <c r="A16" s="12" t="s">
        <v>176</v>
      </c>
      <c r="B16" s="18">
        <v>60.785990415619999</v>
      </c>
      <c r="C16" s="10" t="s">
        <v>152</v>
      </c>
      <c r="D16" s="18">
        <v>63.5518167491621</v>
      </c>
      <c r="E16" s="10" t="s">
        <v>152</v>
      </c>
      <c r="F16" s="18">
        <v>35.4363631294271</v>
      </c>
      <c r="G16" s="10" t="s">
        <v>152</v>
      </c>
      <c r="H16" s="18">
        <v>63.337480632477899</v>
      </c>
      <c r="I16" s="10" t="s">
        <v>152</v>
      </c>
      <c r="J16" s="18">
        <v>90.943771357564501</v>
      </c>
      <c r="K16" s="10" t="s">
        <v>152</v>
      </c>
      <c r="L16" s="18">
        <v>35.439652290203902</v>
      </c>
      <c r="M16" s="10" t="s">
        <v>152</v>
      </c>
      <c r="N16" s="18">
        <v>59.322406449290099</v>
      </c>
      <c r="O16" s="10" t="s">
        <v>224</v>
      </c>
      <c r="P16" s="18">
        <v>0</v>
      </c>
      <c r="Q16" s="10" t="s">
        <v>246</v>
      </c>
    </row>
    <row r="17" spans="1:17" x14ac:dyDescent="0.2">
      <c r="A17" s="12" t="s">
        <v>177</v>
      </c>
      <c r="B17" s="18">
        <v>56.096469418199902</v>
      </c>
      <c r="C17" s="10" t="s">
        <v>152</v>
      </c>
      <c r="D17" s="18">
        <v>75.293539153188306</v>
      </c>
      <c r="E17" s="10" t="s">
        <v>152</v>
      </c>
      <c r="F17" s="18">
        <v>31.4216671386265</v>
      </c>
      <c r="G17" s="10" t="s">
        <v>152</v>
      </c>
      <c r="H17" s="18">
        <v>60.083624163924597</v>
      </c>
      <c r="I17" s="10" t="s">
        <v>152</v>
      </c>
      <c r="J17" s="18">
        <v>90.791996839336093</v>
      </c>
      <c r="K17" s="10" t="s">
        <v>152</v>
      </c>
      <c r="L17" s="18">
        <v>34.173063191717198</v>
      </c>
      <c r="M17" s="10" t="s">
        <v>152</v>
      </c>
      <c r="N17" s="18">
        <v>57.801567935081302</v>
      </c>
      <c r="O17" s="10" t="s">
        <v>225</v>
      </c>
      <c r="P17" s="18">
        <v>0</v>
      </c>
      <c r="Q17" s="10" t="s">
        <v>246</v>
      </c>
    </row>
    <row r="18" spans="1:17" x14ac:dyDescent="0.2">
      <c r="A18" s="12" t="s">
        <v>178</v>
      </c>
      <c r="B18" s="18">
        <v>66.313479858975299</v>
      </c>
      <c r="C18" s="10" t="s">
        <v>152</v>
      </c>
      <c r="D18" s="18">
        <v>65.805853074848997</v>
      </c>
      <c r="E18" s="10" t="s">
        <v>152</v>
      </c>
      <c r="F18" s="18">
        <v>33.400593869320197</v>
      </c>
      <c r="G18" s="10" t="s">
        <v>152</v>
      </c>
      <c r="H18" s="18">
        <v>62.359068103278503</v>
      </c>
      <c r="I18" s="10" t="s">
        <v>152</v>
      </c>
      <c r="J18" s="18">
        <v>92.587653286085299</v>
      </c>
      <c r="K18" s="10" t="s">
        <v>152</v>
      </c>
      <c r="L18" s="18">
        <v>36.298286464863601</v>
      </c>
      <c r="M18" s="10" t="s">
        <v>152</v>
      </c>
      <c r="N18" s="18">
        <v>58.209731258164197</v>
      </c>
      <c r="O18" s="10" t="s">
        <v>226</v>
      </c>
      <c r="P18" s="18">
        <v>0</v>
      </c>
      <c r="Q18" s="10" t="s">
        <v>246</v>
      </c>
    </row>
    <row r="19" spans="1:17" x14ac:dyDescent="0.2">
      <c r="A19" s="12" t="s">
        <v>179</v>
      </c>
      <c r="B19" s="18">
        <v>67.256637168141594</v>
      </c>
      <c r="C19" s="10" t="s">
        <v>227</v>
      </c>
      <c r="D19" s="18">
        <v>64.344707738976098</v>
      </c>
      <c r="E19" s="10" t="s">
        <v>152</v>
      </c>
      <c r="F19" s="18">
        <v>31.757781233989899</v>
      </c>
      <c r="G19" s="10" t="s">
        <v>152</v>
      </c>
      <c r="H19" s="18">
        <v>61.816435733659802</v>
      </c>
      <c r="I19" s="10" t="s">
        <v>152</v>
      </c>
      <c r="J19" s="18">
        <v>92.202211369952906</v>
      </c>
      <c r="K19" s="10" t="s">
        <v>152</v>
      </c>
      <c r="L19" s="18">
        <v>34.370557951192701</v>
      </c>
      <c r="M19" s="10" t="s">
        <v>152</v>
      </c>
      <c r="N19" s="18">
        <v>55.921496334164701</v>
      </c>
      <c r="O19" s="10" t="s">
        <v>228</v>
      </c>
      <c r="P19" s="18">
        <v>0</v>
      </c>
      <c r="Q19" s="10" t="s">
        <v>246</v>
      </c>
    </row>
    <row r="20" spans="1:17" x14ac:dyDescent="0.2">
      <c r="A20" s="12" t="s">
        <v>180</v>
      </c>
      <c r="B20" s="18">
        <v>61.439715437848903</v>
      </c>
      <c r="C20" s="10" t="s">
        <v>152</v>
      </c>
      <c r="D20" s="18">
        <v>63.497098341925103</v>
      </c>
      <c r="E20" s="10" t="s">
        <v>152</v>
      </c>
      <c r="F20" s="18">
        <v>30.919858254184099</v>
      </c>
      <c r="G20" s="10" t="s">
        <v>152</v>
      </c>
      <c r="H20" s="18">
        <v>61.407779195762402</v>
      </c>
      <c r="I20" s="10" t="s">
        <v>152</v>
      </c>
      <c r="J20" s="18">
        <v>92.802129144285203</v>
      </c>
      <c r="K20" s="10" t="s">
        <v>152</v>
      </c>
      <c r="L20" s="18">
        <v>35.116699878270701</v>
      </c>
      <c r="M20" s="10" t="s">
        <v>152</v>
      </c>
      <c r="N20" s="18">
        <v>55.514058636083199</v>
      </c>
      <c r="O20" s="10" t="s">
        <v>261</v>
      </c>
      <c r="P20" s="18">
        <v>0</v>
      </c>
      <c r="Q20" s="10" t="s">
        <v>246</v>
      </c>
    </row>
    <row r="21" spans="1:17" x14ac:dyDescent="0.2">
      <c r="A21" s="12" t="s">
        <v>181</v>
      </c>
      <c r="B21" s="18">
        <v>61.315530620423303</v>
      </c>
      <c r="C21" s="10" t="s">
        <v>152</v>
      </c>
      <c r="D21" s="18">
        <v>65.402591265165796</v>
      </c>
      <c r="E21" s="10" t="s">
        <v>152</v>
      </c>
      <c r="F21" s="18">
        <v>32.979877834998199</v>
      </c>
      <c r="G21" s="10" t="s">
        <v>152</v>
      </c>
      <c r="H21" s="18">
        <v>63.302075965844999</v>
      </c>
      <c r="I21" s="10" t="s">
        <v>152</v>
      </c>
      <c r="J21" s="18">
        <v>75.502420419539405</v>
      </c>
      <c r="K21" s="10" t="s">
        <v>152</v>
      </c>
      <c r="L21" s="18">
        <v>34.863832110147399</v>
      </c>
      <c r="M21" s="10" t="s">
        <v>152</v>
      </c>
      <c r="N21" s="18">
        <v>57.574418712521997</v>
      </c>
      <c r="O21" s="10" t="s">
        <v>152</v>
      </c>
      <c r="P21" s="18">
        <v>0</v>
      </c>
      <c r="Q21" s="10" t="s">
        <v>246</v>
      </c>
    </row>
    <row r="22" spans="1:17" x14ac:dyDescent="0.2">
      <c r="A22" s="12" t="s">
        <v>182</v>
      </c>
      <c r="B22" s="18">
        <v>66.467763646957195</v>
      </c>
      <c r="C22" s="10" t="s">
        <v>152</v>
      </c>
      <c r="D22" s="18">
        <v>65.166995954464198</v>
      </c>
      <c r="E22" s="10" t="s">
        <v>152</v>
      </c>
      <c r="F22" s="18">
        <v>34.712654704859403</v>
      </c>
      <c r="G22" s="10" t="s">
        <v>152</v>
      </c>
      <c r="H22" s="18">
        <v>65.668469736554698</v>
      </c>
      <c r="I22" s="10" t="s">
        <v>152</v>
      </c>
      <c r="J22" s="18">
        <v>75.232734641873094</v>
      </c>
      <c r="K22" s="10" t="s">
        <v>152</v>
      </c>
      <c r="L22" s="18">
        <v>35.3248067247441</v>
      </c>
      <c r="M22" s="10" t="s">
        <v>152</v>
      </c>
      <c r="N22" s="18">
        <v>59.565347842501602</v>
      </c>
      <c r="O22" s="10" t="s">
        <v>152</v>
      </c>
      <c r="P22" s="18">
        <v>0</v>
      </c>
      <c r="Q22" s="10" t="s">
        <v>246</v>
      </c>
    </row>
    <row r="23" spans="1:17" x14ac:dyDescent="0.2">
      <c r="A23" s="12" t="s">
        <v>184</v>
      </c>
      <c r="B23" s="18">
        <v>66.619400451359098</v>
      </c>
      <c r="C23" s="10" t="s">
        <v>152</v>
      </c>
      <c r="D23" s="18">
        <v>66.516859511219707</v>
      </c>
      <c r="E23" s="10" t="s">
        <v>152</v>
      </c>
      <c r="F23" s="18">
        <v>34.119076410296799</v>
      </c>
      <c r="G23" s="10" t="s">
        <v>152</v>
      </c>
      <c r="H23" s="18">
        <v>65.611044335986406</v>
      </c>
      <c r="I23" s="10" t="s">
        <v>152</v>
      </c>
      <c r="J23" s="18">
        <v>74.530796601935407</v>
      </c>
      <c r="K23" s="10" t="s">
        <v>152</v>
      </c>
      <c r="L23" s="18">
        <v>34.745962894235497</v>
      </c>
      <c r="M23" s="10" t="s">
        <v>152</v>
      </c>
      <c r="N23" s="18">
        <v>58.547096769587597</v>
      </c>
      <c r="O23" s="10" t="s">
        <v>152</v>
      </c>
      <c r="P23" s="18">
        <v>0</v>
      </c>
      <c r="Q23" s="10" t="s">
        <v>246</v>
      </c>
    </row>
    <row r="24" spans="1:17" x14ac:dyDescent="0.2">
      <c r="A24" s="12" t="s">
        <v>185</v>
      </c>
      <c r="B24" s="18">
        <v>67.247898314629296</v>
      </c>
      <c r="C24" s="10" t="s">
        <v>152</v>
      </c>
      <c r="D24" s="18">
        <v>67.933332090235993</v>
      </c>
      <c r="E24" s="10" t="s">
        <v>152</v>
      </c>
      <c r="F24" s="18">
        <v>37.7849970067439</v>
      </c>
      <c r="G24" s="10" t="s">
        <v>152</v>
      </c>
      <c r="H24" s="18">
        <v>66.766768666342401</v>
      </c>
      <c r="I24" s="10" t="s">
        <v>152</v>
      </c>
      <c r="J24" s="18">
        <v>74.029861592469203</v>
      </c>
      <c r="K24" s="10" t="s">
        <v>152</v>
      </c>
      <c r="L24" s="18">
        <v>35.931813491324398</v>
      </c>
      <c r="M24" s="10" t="s">
        <v>152</v>
      </c>
      <c r="N24" s="18">
        <v>59.7187709890229</v>
      </c>
      <c r="O24" s="10" t="s">
        <v>152</v>
      </c>
      <c r="P24" s="18">
        <v>0</v>
      </c>
      <c r="Q24" s="10" t="s">
        <v>246</v>
      </c>
    </row>
    <row r="25" spans="1:17" x14ac:dyDescent="0.2">
      <c r="A25" s="12" t="s">
        <v>187</v>
      </c>
      <c r="B25" s="18">
        <v>66.451916390559205</v>
      </c>
      <c r="C25" s="10" t="s">
        <v>152</v>
      </c>
      <c r="D25" s="18">
        <v>68.448600970364694</v>
      </c>
      <c r="E25" s="10" t="s">
        <v>152</v>
      </c>
      <c r="F25" s="18">
        <v>41.255472286117097</v>
      </c>
      <c r="G25" s="10" t="s">
        <v>152</v>
      </c>
      <c r="H25" s="18">
        <v>67.529903399303393</v>
      </c>
      <c r="I25" s="10" t="s">
        <v>152</v>
      </c>
      <c r="J25" s="18">
        <v>68.033032803974507</v>
      </c>
      <c r="K25" s="10" t="s">
        <v>152</v>
      </c>
      <c r="L25" s="18">
        <v>35.634368201418802</v>
      </c>
      <c r="M25" s="10" t="s">
        <v>152</v>
      </c>
      <c r="N25" s="18">
        <v>60.041046164382401</v>
      </c>
      <c r="O25" s="10" t="s">
        <v>152</v>
      </c>
      <c r="P25" s="18">
        <v>0</v>
      </c>
      <c r="Q25" s="10" t="s">
        <v>246</v>
      </c>
    </row>
    <row r="26" spans="1:17" x14ac:dyDescent="0.2">
      <c r="A26" s="12" t="s">
        <v>188</v>
      </c>
      <c r="B26" s="18">
        <v>62.660836251765602</v>
      </c>
      <c r="C26" s="10" t="s">
        <v>152</v>
      </c>
      <c r="D26" s="18">
        <v>66.8582698306856</v>
      </c>
      <c r="E26" s="10" t="s">
        <v>152</v>
      </c>
      <c r="F26" s="18">
        <v>42.382930121482701</v>
      </c>
      <c r="G26" s="10" t="s">
        <v>152</v>
      </c>
      <c r="H26" s="18">
        <v>64.935939322749803</v>
      </c>
      <c r="I26" s="10" t="s">
        <v>152</v>
      </c>
      <c r="J26" s="18">
        <v>65.638225689139205</v>
      </c>
      <c r="K26" s="10" t="s">
        <v>152</v>
      </c>
      <c r="L26" s="18">
        <v>32.374019765342197</v>
      </c>
      <c r="M26" s="10" t="s">
        <v>152</v>
      </c>
      <c r="N26" s="18">
        <v>56.215314640344097</v>
      </c>
      <c r="O26" s="10" t="s">
        <v>152</v>
      </c>
      <c r="P26" s="18">
        <v>0</v>
      </c>
      <c r="Q26" s="10" t="s">
        <v>246</v>
      </c>
    </row>
    <row r="27" spans="1:17" x14ac:dyDescent="0.2">
      <c r="A27" s="12" t="s">
        <v>189</v>
      </c>
      <c r="B27" s="18">
        <v>44.004813391285602</v>
      </c>
      <c r="C27" s="10" t="s">
        <v>262</v>
      </c>
      <c r="D27" s="18">
        <v>63.0160463371124</v>
      </c>
      <c r="E27" s="10" t="s">
        <v>152</v>
      </c>
      <c r="F27" s="18">
        <v>43.7430933709675</v>
      </c>
      <c r="G27" s="10" t="s">
        <v>152</v>
      </c>
      <c r="H27" s="18">
        <v>53.260564509574898</v>
      </c>
      <c r="I27" s="10" t="s">
        <v>152</v>
      </c>
      <c r="J27" s="18">
        <v>59.1307428841384</v>
      </c>
      <c r="K27" s="10" t="s">
        <v>152</v>
      </c>
      <c r="L27" s="18">
        <v>26.7821827287469</v>
      </c>
      <c r="M27" s="10" t="s">
        <v>152</v>
      </c>
      <c r="N27" s="18">
        <v>50.773416277502797</v>
      </c>
      <c r="O27" s="10" t="s">
        <v>152</v>
      </c>
      <c r="P27" s="18">
        <v>0</v>
      </c>
      <c r="Q27" s="10" t="s">
        <v>246</v>
      </c>
    </row>
    <row r="28" spans="1:17" x14ac:dyDescent="0.2">
      <c r="A28" s="12" t="s">
        <v>190</v>
      </c>
      <c r="B28" s="18">
        <v>45.048559593489699</v>
      </c>
      <c r="C28" s="10" t="s">
        <v>152</v>
      </c>
      <c r="D28" s="18">
        <v>66.8620906220048</v>
      </c>
      <c r="E28" s="10" t="s">
        <v>152</v>
      </c>
      <c r="F28" s="18">
        <v>55.979463753322499</v>
      </c>
      <c r="G28" s="10" t="s">
        <v>152</v>
      </c>
      <c r="H28" s="18">
        <v>61.070977169531801</v>
      </c>
      <c r="I28" s="10" t="s">
        <v>152</v>
      </c>
      <c r="J28" s="18">
        <v>64.025054570813197</v>
      </c>
      <c r="K28" s="10" t="s">
        <v>152</v>
      </c>
      <c r="L28" s="18">
        <v>26.408068481640999</v>
      </c>
      <c r="M28" s="10" t="s">
        <v>152</v>
      </c>
      <c r="N28" s="18">
        <v>44.697200558965001</v>
      </c>
      <c r="O28" s="10" t="s">
        <v>152</v>
      </c>
      <c r="P28" s="18">
        <v>0</v>
      </c>
      <c r="Q28" s="10" t="s">
        <v>246</v>
      </c>
    </row>
    <row r="29" spans="1:17" x14ac:dyDescent="0.2">
      <c r="A29" s="12" t="s">
        <v>191</v>
      </c>
      <c r="B29" s="18">
        <v>39.3049896115281</v>
      </c>
      <c r="C29" s="10" t="s">
        <v>152</v>
      </c>
      <c r="D29" s="18">
        <v>63.490681819207303</v>
      </c>
      <c r="E29" s="10" t="s">
        <v>152</v>
      </c>
      <c r="F29" s="18">
        <v>50.041296611638501</v>
      </c>
      <c r="G29" s="10" t="s">
        <v>152</v>
      </c>
      <c r="H29" s="18">
        <v>58.997561154454601</v>
      </c>
      <c r="I29" s="10" t="s">
        <v>152</v>
      </c>
      <c r="J29" s="18">
        <v>67.173923402335205</v>
      </c>
      <c r="K29" s="10" t="s">
        <v>152</v>
      </c>
      <c r="L29" s="18">
        <v>25.385095928886798</v>
      </c>
      <c r="M29" s="10" t="s">
        <v>152</v>
      </c>
      <c r="N29" s="18">
        <v>45.8128329643461</v>
      </c>
      <c r="O29" s="10" t="s">
        <v>152</v>
      </c>
      <c r="P29" s="18">
        <v>0</v>
      </c>
      <c r="Q29" s="10" t="s">
        <v>246</v>
      </c>
    </row>
    <row r="30" spans="1:17" x14ac:dyDescent="0.2">
      <c r="A30" s="12" t="s">
        <v>192</v>
      </c>
      <c r="B30" s="18">
        <v>43.284019174193197</v>
      </c>
      <c r="C30" s="10" t="s">
        <v>152</v>
      </c>
      <c r="D30" s="18">
        <v>66.266550308118099</v>
      </c>
      <c r="E30" s="10" t="s">
        <v>152</v>
      </c>
      <c r="F30" s="18">
        <v>51.1287034145804</v>
      </c>
      <c r="G30" s="10" t="s">
        <v>152</v>
      </c>
      <c r="H30" s="18">
        <v>59.861290685200501</v>
      </c>
      <c r="I30" s="10" t="s">
        <v>152</v>
      </c>
      <c r="J30" s="18">
        <v>65.302205902224898</v>
      </c>
      <c r="K30" s="10" t="s">
        <v>152</v>
      </c>
      <c r="L30" s="18">
        <v>26.217583406552599</v>
      </c>
      <c r="M30" s="10" t="s">
        <v>152</v>
      </c>
      <c r="N30" s="18">
        <v>54.3963076437404</v>
      </c>
      <c r="O30" s="10" t="s">
        <v>152</v>
      </c>
      <c r="P30" s="18">
        <v>0</v>
      </c>
      <c r="Q30" s="10" t="s">
        <v>246</v>
      </c>
    </row>
    <row r="31" spans="1:17" x14ac:dyDescent="0.2">
      <c r="A31" s="12" t="s">
        <v>193</v>
      </c>
      <c r="B31" s="18">
        <v>43.345543402153602</v>
      </c>
      <c r="C31" s="10" t="s">
        <v>152</v>
      </c>
      <c r="D31" s="18">
        <v>66.550069331369599</v>
      </c>
      <c r="E31" s="10" t="s">
        <v>152</v>
      </c>
      <c r="F31" s="18">
        <v>52.180960973436001</v>
      </c>
      <c r="G31" s="10" t="s">
        <v>152</v>
      </c>
      <c r="H31" s="18">
        <v>58.682655471300798</v>
      </c>
      <c r="I31" s="10" t="s">
        <v>152</v>
      </c>
      <c r="J31" s="18">
        <v>67.258149890209907</v>
      </c>
      <c r="K31" s="10" t="s">
        <v>152</v>
      </c>
      <c r="L31" s="18">
        <v>31.1958189175859</v>
      </c>
      <c r="M31" s="10" t="s">
        <v>263</v>
      </c>
      <c r="N31" s="18">
        <v>52.955392049565397</v>
      </c>
      <c r="O31" s="10" t="s">
        <v>152</v>
      </c>
      <c r="P31" s="18">
        <v>0</v>
      </c>
      <c r="Q31" s="10" t="s">
        <v>246</v>
      </c>
    </row>
    <row r="32" spans="1:17" x14ac:dyDescent="0.2">
      <c r="A32" s="15" t="s">
        <v>195</v>
      </c>
      <c r="B32" s="19">
        <v>46.359206903227197</v>
      </c>
      <c r="C32" s="14" t="s">
        <v>152</v>
      </c>
      <c r="D32" s="19">
        <v>69.817850526991705</v>
      </c>
      <c r="E32" s="14" t="s">
        <v>152</v>
      </c>
      <c r="F32" s="19">
        <v>53.606316480452499</v>
      </c>
      <c r="G32" s="14" t="s">
        <v>152</v>
      </c>
      <c r="H32" s="19">
        <v>61.8958565843024</v>
      </c>
      <c r="I32" s="14" t="s">
        <v>152</v>
      </c>
      <c r="J32" s="19">
        <v>68.500781117800202</v>
      </c>
      <c r="K32" s="14" t="s">
        <v>152</v>
      </c>
      <c r="L32" s="19">
        <v>32.263144386187001</v>
      </c>
      <c r="M32" s="14" t="s">
        <v>152</v>
      </c>
      <c r="N32" s="19">
        <v>53.210129494710699</v>
      </c>
      <c r="O32" s="14" t="s">
        <v>152</v>
      </c>
      <c r="P32" s="19">
        <v>0</v>
      </c>
      <c r="Q32" s="14" t="s">
        <v>246</v>
      </c>
    </row>
    <row r="34" spans="1:2" x14ac:dyDescent="0.2">
      <c r="A34" s="16" t="s">
        <v>196</v>
      </c>
      <c r="B34" s="16" t="s">
        <v>229</v>
      </c>
    </row>
    <row r="36" spans="1:2" x14ac:dyDescent="0.2">
      <c r="B36" s="16" t="s">
        <v>264</v>
      </c>
    </row>
    <row r="37" spans="1:2" x14ac:dyDescent="0.2">
      <c r="B37" s="16" t="s">
        <v>265</v>
      </c>
    </row>
    <row r="38" spans="1:2" x14ac:dyDescent="0.2">
      <c r="B38" s="16" t="s">
        <v>266</v>
      </c>
    </row>
    <row r="39" spans="1:2" x14ac:dyDescent="0.2">
      <c r="B39" s="16" t="s">
        <v>267</v>
      </c>
    </row>
    <row r="40" spans="1:2" x14ac:dyDescent="0.2">
      <c r="B40" s="16" t="s">
        <v>268</v>
      </c>
    </row>
    <row r="41" spans="1:2" x14ac:dyDescent="0.2">
      <c r="B41" s="16" t="s">
        <v>269</v>
      </c>
    </row>
    <row r="42" spans="1:2" x14ac:dyDescent="0.2">
      <c r="B42" s="16" t="s">
        <v>270</v>
      </c>
    </row>
    <row r="43" spans="1:2" x14ac:dyDescent="0.2">
      <c r="B43" s="16" t="s">
        <v>271</v>
      </c>
    </row>
    <row r="44" spans="1:2" x14ac:dyDescent="0.2">
      <c r="B44" s="16" t="s">
        <v>272</v>
      </c>
    </row>
    <row r="45" spans="1:2" x14ac:dyDescent="0.2">
      <c r="B45" s="16" t="s">
        <v>273</v>
      </c>
    </row>
    <row r="46" spans="1:2" x14ac:dyDescent="0.2">
      <c r="B46" s="16" t="s">
        <v>274</v>
      </c>
    </row>
    <row r="47" spans="1:2" x14ac:dyDescent="0.2">
      <c r="B47" s="16" t="s">
        <v>275</v>
      </c>
    </row>
    <row r="48" spans="1:2" x14ac:dyDescent="0.2">
      <c r="B48" s="16" t="s">
        <v>276</v>
      </c>
    </row>
    <row r="50" spans="1:2" x14ac:dyDescent="0.2">
      <c r="B50" s="16" t="s">
        <v>203</v>
      </c>
    </row>
    <row r="51" spans="1:2" x14ac:dyDescent="0.2">
      <c r="B51" s="16" t="s">
        <v>250</v>
      </c>
    </row>
    <row r="52" spans="1:2" x14ac:dyDescent="0.2">
      <c r="B52" s="16" t="s">
        <v>204</v>
      </c>
    </row>
    <row r="55" spans="1:2" x14ac:dyDescent="0.2">
      <c r="A55" s="17" t="str">
        <f>HYPERLINK("#'GAMING_MACHINES 14'!A2", "&lt;&lt;&lt; Previous table")</f>
        <v>&lt;&lt;&lt; Previous table</v>
      </c>
    </row>
    <row r="56" spans="1:2" x14ac:dyDescent="0.2">
      <c r="A56" s="17" t="str">
        <f>HYPERLINK("#'INTERACTIVE_GAMING 1'!A2", "&gt;&gt;&gt; Next table")</f>
        <v>&gt;&gt;&gt; Next table</v>
      </c>
    </row>
  </sheetData>
  <mergeCells count="11">
    <mergeCell ref="A2:Q2"/>
    <mergeCell ref="A3:Q3"/>
    <mergeCell ref="A6:Q6"/>
    <mergeCell ref="B5:C5"/>
    <mergeCell ref="D5:E5"/>
    <mergeCell ref="F5:G5"/>
    <mergeCell ref="H5:I5"/>
    <mergeCell ref="J5:K5"/>
    <mergeCell ref="L5:M5"/>
    <mergeCell ref="N5:O5"/>
    <mergeCell ref="P5:Q5"/>
  </mergeCells>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S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HYPERLINK("#'INDEX'!B36", "Link to index")</f>
        <v>Link to index</v>
      </c>
    </row>
    <row r="2" spans="1:19" ht="15.75" customHeight="1" x14ac:dyDescent="0.2">
      <c r="A2" s="27" t="s">
        <v>281</v>
      </c>
      <c r="B2" s="28"/>
      <c r="C2" s="28"/>
      <c r="D2" s="28"/>
      <c r="E2" s="28"/>
      <c r="F2" s="28"/>
      <c r="G2" s="28"/>
      <c r="H2" s="28"/>
      <c r="I2" s="28"/>
      <c r="J2" s="28"/>
      <c r="K2" s="28"/>
      <c r="L2" s="28"/>
      <c r="M2" s="28"/>
      <c r="N2" s="28"/>
      <c r="O2" s="28"/>
      <c r="P2" s="28"/>
      <c r="Q2" s="28"/>
      <c r="R2" s="28"/>
      <c r="S2" s="28"/>
    </row>
    <row r="3" spans="1:19" ht="15.75" customHeight="1" x14ac:dyDescent="0.2">
      <c r="A3" s="27" t="s">
        <v>47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105.65900000000001</v>
      </c>
      <c r="G7" s="10" t="s">
        <v>152</v>
      </c>
      <c r="H7" s="9">
        <v>3.9E-2</v>
      </c>
      <c r="I7" s="10" t="s">
        <v>152</v>
      </c>
      <c r="J7" s="9">
        <v>0</v>
      </c>
      <c r="K7" s="10" t="s">
        <v>246</v>
      </c>
      <c r="L7" s="9">
        <v>0</v>
      </c>
      <c r="M7" s="10" t="s">
        <v>152</v>
      </c>
      <c r="N7" s="9">
        <v>0</v>
      </c>
      <c r="O7" s="10" t="s">
        <v>246</v>
      </c>
      <c r="P7" s="9">
        <v>0</v>
      </c>
      <c r="Q7" s="10" t="s">
        <v>246</v>
      </c>
      <c r="R7" s="9">
        <v>105.69799999999999</v>
      </c>
      <c r="S7" s="10" t="s">
        <v>152</v>
      </c>
    </row>
    <row r="8" spans="1:19" x14ac:dyDescent="0.2">
      <c r="A8" s="12" t="s">
        <v>164</v>
      </c>
      <c r="B8" s="9">
        <v>0</v>
      </c>
      <c r="C8" s="10" t="s">
        <v>246</v>
      </c>
      <c r="D8" s="9">
        <v>0</v>
      </c>
      <c r="E8" s="10" t="s">
        <v>246</v>
      </c>
      <c r="F8" s="9">
        <v>263.05599999999998</v>
      </c>
      <c r="G8" s="10" t="s">
        <v>152</v>
      </c>
      <c r="H8" s="9">
        <v>13</v>
      </c>
      <c r="I8" s="10" t="s">
        <v>152</v>
      </c>
      <c r="J8" s="9">
        <v>0</v>
      </c>
      <c r="K8" s="10" t="s">
        <v>246</v>
      </c>
      <c r="L8" s="9">
        <v>8.0000000000000002E-3</v>
      </c>
      <c r="M8" s="10" t="s">
        <v>168</v>
      </c>
      <c r="N8" s="9">
        <v>0</v>
      </c>
      <c r="O8" s="10" t="s">
        <v>246</v>
      </c>
      <c r="P8" s="9">
        <v>0</v>
      </c>
      <c r="Q8" s="10" t="s">
        <v>246</v>
      </c>
      <c r="R8" s="9">
        <v>276.06400000000002</v>
      </c>
      <c r="S8" s="10" t="s">
        <v>152</v>
      </c>
    </row>
    <row r="9" spans="1:19" x14ac:dyDescent="0.2">
      <c r="A9" s="12" t="s">
        <v>165</v>
      </c>
      <c r="B9" s="9">
        <v>0</v>
      </c>
      <c r="C9" s="10" t="s">
        <v>246</v>
      </c>
      <c r="D9" s="9">
        <v>0</v>
      </c>
      <c r="E9" s="10" t="s">
        <v>246</v>
      </c>
      <c r="F9" s="9">
        <v>318.58999999999997</v>
      </c>
      <c r="G9" s="10" t="s">
        <v>152</v>
      </c>
      <c r="H9" s="9">
        <v>0</v>
      </c>
      <c r="I9" s="10" t="s">
        <v>282</v>
      </c>
      <c r="J9" s="9">
        <v>0</v>
      </c>
      <c r="K9" s="10" t="s">
        <v>246</v>
      </c>
      <c r="L9" s="9">
        <v>2.4529999999999998</v>
      </c>
      <c r="M9" s="10" t="s">
        <v>168</v>
      </c>
      <c r="N9" s="9">
        <v>0</v>
      </c>
      <c r="O9" s="10" t="s">
        <v>246</v>
      </c>
      <c r="P9" s="9">
        <v>0</v>
      </c>
      <c r="Q9" s="10" t="s">
        <v>246</v>
      </c>
      <c r="R9" s="9">
        <v>321.04300000000001</v>
      </c>
      <c r="S9" s="10" t="s">
        <v>152</v>
      </c>
    </row>
    <row r="10" spans="1:19" x14ac:dyDescent="0.2">
      <c r="A10" s="12" t="s">
        <v>166</v>
      </c>
      <c r="B10" s="9">
        <v>0</v>
      </c>
      <c r="C10" s="10" t="s">
        <v>246</v>
      </c>
      <c r="D10" s="9">
        <v>0</v>
      </c>
      <c r="E10" s="10" t="s">
        <v>246</v>
      </c>
      <c r="F10" s="9">
        <v>460.411</v>
      </c>
      <c r="G10" s="10" t="s">
        <v>152</v>
      </c>
      <c r="H10" s="9">
        <v>0</v>
      </c>
      <c r="I10" s="10" t="s">
        <v>152</v>
      </c>
      <c r="J10" s="9">
        <v>0</v>
      </c>
      <c r="K10" s="10" t="s">
        <v>246</v>
      </c>
      <c r="L10" s="9">
        <v>1.4910000000000001</v>
      </c>
      <c r="M10" s="10" t="s">
        <v>168</v>
      </c>
      <c r="N10" s="9">
        <v>0</v>
      </c>
      <c r="O10" s="10" t="s">
        <v>246</v>
      </c>
      <c r="P10" s="9">
        <v>0</v>
      </c>
      <c r="Q10" s="10" t="s">
        <v>246</v>
      </c>
      <c r="R10" s="9">
        <v>461.90199999999999</v>
      </c>
      <c r="S10" s="10" t="s">
        <v>152</v>
      </c>
    </row>
    <row r="11" spans="1:19" x14ac:dyDescent="0.2">
      <c r="A11" s="12" t="s">
        <v>170</v>
      </c>
      <c r="B11" s="9">
        <v>0</v>
      </c>
      <c r="C11" s="10" t="s">
        <v>246</v>
      </c>
      <c r="D11" s="9">
        <v>0</v>
      </c>
      <c r="E11" s="10" t="s">
        <v>246</v>
      </c>
      <c r="F11" s="9">
        <v>361.59500000000003</v>
      </c>
      <c r="G11" s="10" t="s">
        <v>152</v>
      </c>
      <c r="H11" s="9">
        <v>0</v>
      </c>
      <c r="I11" s="10" t="s">
        <v>152</v>
      </c>
      <c r="J11" s="9">
        <v>0</v>
      </c>
      <c r="K11" s="10" t="s">
        <v>246</v>
      </c>
      <c r="L11" s="9">
        <v>0</v>
      </c>
      <c r="M11" s="10" t="s">
        <v>246</v>
      </c>
      <c r="N11" s="9">
        <v>0</v>
      </c>
      <c r="O11" s="10" t="s">
        <v>246</v>
      </c>
      <c r="P11" s="9">
        <v>0</v>
      </c>
      <c r="Q11" s="10" t="s">
        <v>246</v>
      </c>
      <c r="R11" s="9">
        <v>361.59500000000003</v>
      </c>
      <c r="S11" s="10" t="s">
        <v>152</v>
      </c>
    </row>
    <row r="12" spans="1:19" x14ac:dyDescent="0.2">
      <c r="A12" s="12" t="s">
        <v>171</v>
      </c>
      <c r="B12" s="9">
        <v>0</v>
      </c>
      <c r="C12" s="10" t="s">
        <v>246</v>
      </c>
      <c r="D12" s="9">
        <v>0</v>
      </c>
      <c r="E12" s="10" t="s">
        <v>246</v>
      </c>
      <c r="F12" s="9">
        <v>316.60000000000002</v>
      </c>
      <c r="G12" s="10" t="s">
        <v>152</v>
      </c>
      <c r="H12" s="9">
        <v>0</v>
      </c>
      <c r="I12" s="10" t="s">
        <v>152</v>
      </c>
      <c r="J12" s="9">
        <v>0</v>
      </c>
      <c r="K12" s="10" t="s">
        <v>246</v>
      </c>
      <c r="L12" s="9">
        <v>0</v>
      </c>
      <c r="M12" s="10" t="s">
        <v>246</v>
      </c>
      <c r="N12" s="9">
        <v>0</v>
      </c>
      <c r="O12" s="10" t="s">
        <v>246</v>
      </c>
      <c r="P12" s="9">
        <v>0</v>
      </c>
      <c r="Q12" s="10" t="s">
        <v>246</v>
      </c>
      <c r="R12" s="9">
        <v>316.60000000000002</v>
      </c>
      <c r="S12" s="10" t="s">
        <v>152</v>
      </c>
    </row>
    <row r="13" spans="1:19" x14ac:dyDescent="0.2">
      <c r="A13" s="12" t="s">
        <v>172</v>
      </c>
      <c r="B13" s="9">
        <v>0</v>
      </c>
      <c r="C13" s="10" t="s">
        <v>246</v>
      </c>
      <c r="D13" s="9">
        <v>0</v>
      </c>
      <c r="E13" s="10" t="s">
        <v>246</v>
      </c>
      <c r="F13" s="9">
        <v>360.90197999999998</v>
      </c>
      <c r="G13" s="10" t="s">
        <v>152</v>
      </c>
      <c r="H13" s="9">
        <v>0</v>
      </c>
      <c r="I13" s="10" t="s">
        <v>152</v>
      </c>
      <c r="J13" s="9">
        <v>0</v>
      </c>
      <c r="K13" s="10" t="s">
        <v>246</v>
      </c>
      <c r="L13" s="9">
        <v>0</v>
      </c>
      <c r="M13" s="10" t="s">
        <v>246</v>
      </c>
      <c r="N13" s="9">
        <v>0</v>
      </c>
      <c r="O13" s="10" t="s">
        <v>246</v>
      </c>
      <c r="P13" s="9">
        <v>0</v>
      </c>
      <c r="Q13" s="10" t="s">
        <v>246</v>
      </c>
      <c r="R13" s="9">
        <v>360.90197999999998</v>
      </c>
      <c r="S13" s="10" t="s">
        <v>152</v>
      </c>
    </row>
    <row r="14" spans="1:19" x14ac:dyDescent="0.2">
      <c r="A14" s="12" t="s">
        <v>173</v>
      </c>
      <c r="B14" s="9">
        <v>0</v>
      </c>
      <c r="C14" s="10" t="s">
        <v>246</v>
      </c>
      <c r="D14" s="9">
        <v>0</v>
      </c>
      <c r="E14" s="10" t="s">
        <v>246</v>
      </c>
      <c r="F14" s="9">
        <v>161.04599999999999</v>
      </c>
      <c r="G14" s="10" t="s">
        <v>152</v>
      </c>
      <c r="H14" s="9">
        <v>0</v>
      </c>
      <c r="I14" s="10" t="s">
        <v>152</v>
      </c>
      <c r="J14" s="9">
        <v>0</v>
      </c>
      <c r="K14" s="10" t="s">
        <v>246</v>
      </c>
      <c r="L14" s="9">
        <v>0</v>
      </c>
      <c r="M14" s="10" t="s">
        <v>246</v>
      </c>
      <c r="N14" s="9">
        <v>0</v>
      </c>
      <c r="O14" s="10" t="s">
        <v>246</v>
      </c>
      <c r="P14" s="9">
        <v>0</v>
      </c>
      <c r="Q14" s="10" t="s">
        <v>246</v>
      </c>
      <c r="R14" s="9">
        <v>161.04599999999999</v>
      </c>
      <c r="S14" s="10" t="s">
        <v>152</v>
      </c>
    </row>
    <row r="15" spans="1:19" x14ac:dyDescent="0.2">
      <c r="A15" s="12" t="s">
        <v>174</v>
      </c>
      <c r="B15" s="9">
        <v>0</v>
      </c>
      <c r="C15" s="10" t="s">
        <v>246</v>
      </c>
      <c r="D15" s="9">
        <v>0</v>
      </c>
      <c r="E15" s="10" t="s">
        <v>246</v>
      </c>
      <c r="F15" s="9">
        <v>88.385805860000005</v>
      </c>
      <c r="G15" s="10" t="s">
        <v>152</v>
      </c>
      <c r="H15" s="9">
        <v>0</v>
      </c>
      <c r="I15" s="10" t="s">
        <v>152</v>
      </c>
      <c r="J15" s="9">
        <v>0</v>
      </c>
      <c r="K15" s="10" t="s">
        <v>246</v>
      </c>
      <c r="L15" s="9">
        <v>0</v>
      </c>
      <c r="M15" s="10" t="s">
        <v>246</v>
      </c>
      <c r="N15" s="9">
        <v>0</v>
      </c>
      <c r="O15" s="10" t="s">
        <v>246</v>
      </c>
      <c r="P15" s="9">
        <v>0</v>
      </c>
      <c r="Q15" s="10" t="s">
        <v>246</v>
      </c>
      <c r="R15" s="9">
        <v>88.385805860000005</v>
      </c>
      <c r="S15" s="10" t="s">
        <v>152</v>
      </c>
    </row>
    <row r="16" spans="1:19" x14ac:dyDescent="0.2">
      <c r="A16" s="12" t="s">
        <v>176</v>
      </c>
      <c r="B16" s="9">
        <v>0</v>
      </c>
      <c r="C16" s="10" t="s">
        <v>246</v>
      </c>
      <c r="D16" s="9">
        <v>0</v>
      </c>
      <c r="E16" s="10" t="s">
        <v>246</v>
      </c>
      <c r="F16" s="9">
        <v>19.994</v>
      </c>
      <c r="G16" s="10" t="s">
        <v>152</v>
      </c>
      <c r="H16" s="9">
        <v>0</v>
      </c>
      <c r="I16" s="10" t="s">
        <v>152</v>
      </c>
      <c r="J16" s="9">
        <v>0</v>
      </c>
      <c r="K16" s="10" t="s">
        <v>246</v>
      </c>
      <c r="L16" s="9">
        <v>0</v>
      </c>
      <c r="M16" s="10" t="s">
        <v>246</v>
      </c>
      <c r="N16" s="9">
        <v>0</v>
      </c>
      <c r="O16" s="10" t="s">
        <v>246</v>
      </c>
      <c r="P16" s="9">
        <v>0</v>
      </c>
      <c r="Q16" s="10" t="s">
        <v>246</v>
      </c>
      <c r="R16" s="9">
        <v>19.994</v>
      </c>
      <c r="S16" s="10" t="s">
        <v>152</v>
      </c>
    </row>
    <row r="17" spans="1:19" x14ac:dyDescent="0.2">
      <c r="A17" s="12" t="s">
        <v>177</v>
      </c>
      <c r="B17" s="9">
        <v>0</v>
      </c>
      <c r="C17" s="10" t="s">
        <v>246</v>
      </c>
      <c r="D17" s="9">
        <v>0</v>
      </c>
      <c r="E17" s="10" t="s">
        <v>246</v>
      </c>
      <c r="F17" s="9">
        <v>0</v>
      </c>
      <c r="G17" s="10" t="s">
        <v>152</v>
      </c>
      <c r="H17" s="9">
        <v>0</v>
      </c>
      <c r="I17" s="10" t="s">
        <v>152</v>
      </c>
      <c r="J17" s="9">
        <v>0</v>
      </c>
      <c r="K17" s="10" t="s">
        <v>246</v>
      </c>
      <c r="L17" s="9">
        <v>0</v>
      </c>
      <c r="M17" s="10" t="s">
        <v>246</v>
      </c>
      <c r="N17" s="9">
        <v>0</v>
      </c>
      <c r="O17" s="10" t="s">
        <v>246</v>
      </c>
      <c r="P17" s="9">
        <v>0</v>
      </c>
      <c r="Q17" s="10" t="s">
        <v>246</v>
      </c>
      <c r="R17" s="9">
        <v>0</v>
      </c>
      <c r="S17" s="10" t="s">
        <v>152</v>
      </c>
    </row>
    <row r="18" spans="1:19" x14ac:dyDescent="0.2">
      <c r="A18" s="12" t="s">
        <v>178</v>
      </c>
      <c r="B18" s="9">
        <v>0</v>
      </c>
      <c r="C18" s="10" t="s">
        <v>246</v>
      </c>
      <c r="D18" s="9">
        <v>0</v>
      </c>
      <c r="E18" s="10" t="s">
        <v>246</v>
      </c>
      <c r="F18" s="9">
        <v>0</v>
      </c>
      <c r="G18" s="10" t="s">
        <v>152</v>
      </c>
      <c r="H18" s="9">
        <v>0</v>
      </c>
      <c r="I18" s="10" t="s">
        <v>152</v>
      </c>
      <c r="J18" s="9">
        <v>0</v>
      </c>
      <c r="K18" s="10" t="s">
        <v>246</v>
      </c>
      <c r="L18" s="9">
        <v>0</v>
      </c>
      <c r="M18" s="10" t="s">
        <v>246</v>
      </c>
      <c r="N18" s="9">
        <v>0</v>
      </c>
      <c r="O18" s="10" t="s">
        <v>246</v>
      </c>
      <c r="P18" s="9">
        <v>0</v>
      </c>
      <c r="Q18" s="10" t="s">
        <v>246</v>
      </c>
      <c r="R18" s="9">
        <v>0</v>
      </c>
      <c r="S18" s="10" t="s">
        <v>152</v>
      </c>
    </row>
    <row r="19" spans="1:19" x14ac:dyDescent="0.2">
      <c r="A19" s="12" t="s">
        <v>179</v>
      </c>
      <c r="B19" s="9">
        <v>0</v>
      </c>
      <c r="C19" s="10" t="s">
        <v>246</v>
      </c>
      <c r="D19" s="9">
        <v>0</v>
      </c>
      <c r="E19" s="10" t="s">
        <v>246</v>
      </c>
      <c r="F19" s="9">
        <v>0</v>
      </c>
      <c r="G19" s="10" t="s">
        <v>152</v>
      </c>
      <c r="H19" s="9">
        <v>0</v>
      </c>
      <c r="I19" s="10" t="s">
        <v>152</v>
      </c>
      <c r="J19" s="9">
        <v>0</v>
      </c>
      <c r="K19" s="10" t="s">
        <v>246</v>
      </c>
      <c r="L19" s="9">
        <v>0</v>
      </c>
      <c r="M19" s="10" t="s">
        <v>246</v>
      </c>
      <c r="N19" s="9">
        <v>0</v>
      </c>
      <c r="O19" s="10" t="s">
        <v>246</v>
      </c>
      <c r="P19" s="9">
        <v>0</v>
      </c>
      <c r="Q19" s="10" t="s">
        <v>246</v>
      </c>
      <c r="R19" s="9">
        <v>0</v>
      </c>
      <c r="S19" s="10" t="s">
        <v>152</v>
      </c>
    </row>
    <row r="20" spans="1:19" x14ac:dyDescent="0.2">
      <c r="A20" s="12" t="s">
        <v>180</v>
      </c>
      <c r="B20" s="9">
        <v>0</v>
      </c>
      <c r="C20" s="10" t="s">
        <v>246</v>
      </c>
      <c r="D20" s="9">
        <v>0</v>
      </c>
      <c r="E20" s="10" t="s">
        <v>246</v>
      </c>
      <c r="F20" s="9">
        <v>0</v>
      </c>
      <c r="G20" s="10" t="s">
        <v>152</v>
      </c>
      <c r="H20" s="9">
        <v>0</v>
      </c>
      <c r="I20" s="10" t="s">
        <v>152</v>
      </c>
      <c r="J20" s="9">
        <v>0</v>
      </c>
      <c r="K20" s="10" t="s">
        <v>246</v>
      </c>
      <c r="L20" s="9">
        <v>0</v>
      </c>
      <c r="M20" s="10" t="s">
        <v>246</v>
      </c>
      <c r="N20" s="9">
        <v>0</v>
      </c>
      <c r="O20" s="10" t="s">
        <v>246</v>
      </c>
      <c r="P20" s="9">
        <v>0</v>
      </c>
      <c r="Q20" s="10" t="s">
        <v>246</v>
      </c>
      <c r="R20" s="9">
        <v>0</v>
      </c>
      <c r="S20" s="10" t="s">
        <v>152</v>
      </c>
    </row>
    <row r="21" spans="1:19" x14ac:dyDescent="0.2">
      <c r="A21" s="12" t="s">
        <v>181</v>
      </c>
      <c r="B21" s="9">
        <v>0</v>
      </c>
      <c r="C21" s="10" t="s">
        <v>246</v>
      </c>
      <c r="D21" s="9">
        <v>0</v>
      </c>
      <c r="E21" s="10" t="s">
        <v>246</v>
      </c>
      <c r="F21" s="9">
        <v>0</v>
      </c>
      <c r="G21" s="10" t="s">
        <v>152</v>
      </c>
      <c r="H21" s="9">
        <v>0</v>
      </c>
      <c r="I21" s="10" t="s">
        <v>152</v>
      </c>
      <c r="J21" s="9">
        <v>0</v>
      </c>
      <c r="K21" s="10" t="s">
        <v>246</v>
      </c>
      <c r="L21" s="9">
        <v>0</v>
      </c>
      <c r="M21" s="10" t="s">
        <v>246</v>
      </c>
      <c r="N21" s="9">
        <v>0</v>
      </c>
      <c r="O21" s="10" t="s">
        <v>246</v>
      </c>
      <c r="P21" s="9">
        <v>0</v>
      </c>
      <c r="Q21" s="10" t="s">
        <v>246</v>
      </c>
      <c r="R21" s="9">
        <v>0</v>
      </c>
      <c r="S21" s="10" t="s">
        <v>152</v>
      </c>
    </row>
    <row r="22" spans="1:19" x14ac:dyDescent="0.2">
      <c r="A22" s="12" t="s">
        <v>182</v>
      </c>
      <c r="B22" s="9">
        <v>0</v>
      </c>
      <c r="C22" s="10" t="s">
        <v>246</v>
      </c>
      <c r="D22" s="9">
        <v>0</v>
      </c>
      <c r="E22" s="10" t="s">
        <v>246</v>
      </c>
      <c r="F22" s="9">
        <v>0</v>
      </c>
      <c r="G22" s="10" t="s">
        <v>152</v>
      </c>
      <c r="H22" s="9">
        <v>0</v>
      </c>
      <c r="I22" s="10" t="s">
        <v>152</v>
      </c>
      <c r="J22" s="9">
        <v>0</v>
      </c>
      <c r="K22" s="10" t="s">
        <v>246</v>
      </c>
      <c r="L22" s="9">
        <v>0</v>
      </c>
      <c r="M22" s="10" t="s">
        <v>246</v>
      </c>
      <c r="N22" s="9">
        <v>0</v>
      </c>
      <c r="O22" s="10" t="s">
        <v>246</v>
      </c>
      <c r="P22" s="9">
        <v>0</v>
      </c>
      <c r="Q22" s="10" t="s">
        <v>246</v>
      </c>
      <c r="R22" s="9">
        <v>0</v>
      </c>
      <c r="S22" s="10" t="s">
        <v>152</v>
      </c>
    </row>
    <row r="23" spans="1:19" x14ac:dyDescent="0.2">
      <c r="A23" s="12" t="s">
        <v>184</v>
      </c>
      <c r="B23" s="9">
        <v>0</v>
      </c>
      <c r="C23" s="10" t="s">
        <v>246</v>
      </c>
      <c r="D23" s="9">
        <v>0</v>
      </c>
      <c r="E23" s="10" t="s">
        <v>246</v>
      </c>
      <c r="F23" s="9">
        <v>8.9999999999999993E-3</v>
      </c>
      <c r="G23" s="10" t="s">
        <v>152</v>
      </c>
      <c r="H23" s="9">
        <v>0</v>
      </c>
      <c r="I23" s="10" t="s">
        <v>152</v>
      </c>
      <c r="J23" s="9">
        <v>0</v>
      </c>
      <c r="K23" s="10" t="s">
        <v>246</v>
      </c>
      <c r="L23" s="9">
        <v>0</v>
      </c>
      <c r="M23" s="10" t="s">
        <v>246</v>
      </c>
      <c r="N23" s="9">
        <v>0</v>
      </c>
      <c r="O23" s="10" t="s">
        <v>246</v>
      </c>
      <c r="P23" s="9">
        <v>0</v>
      </c>
      <c r="Q23" s="10" t="s">
        <v>246</v>
      </c>
      <c r="R23" s="9">
        <v>8.9999999999999993E-3</v>
      </c>
      <c r="S23" s="10" t="s">
        <v>152</v>
      </c>
    </row>
    <row r="24" spans="1:19" x14ac:dyDescent="0.2">
      <c r="A24" s="12" t="s">
        <v>185</v>
      </c>
      <c r="B24" s="9">
        <v>0</v>
      </c>
      <c r="C24" s="10" t="s">
        <v>246</v>
      </c>
      <c r="D24" s="9">
        <v>0</v>
      </c>
      <c r="E24" s="10" t="s">
        <v>246</v>
      </c>
      <c r="F24" s="9">
        <v>4.9480000000000001E-3</v>
      </c>
      <c r="G24" s="10" t="s">
        <v>152</v>
      </c>
      <c r="H24" s="9">
        <v>0</v>
      </c>
      <c r="I24" s="10" t="s">
        <v>152</v>
      </c>
      <c r="J24" s="9">
        <v>0</v>
      </c>
      <c r="K24" s="10" t="s">
        <v>246</v>
      </c>
      <c r="L24" s="9">
        <v>0</v>
      </c>
      <c r="M24" s="10" t="s">
        <v>246</v>
      </c>
      <c r="N24" s="9">
        <v>0</v>
      </c>
      <c r="O24" s="10" t="s">
        <v>246</v>
      </c>
      <c r="P24" s="9">
        <v>0</v>
      </c>
      <c r="Q24" s="10" t="s">
        <v>246</v>
      </c>
      <c r="R24" s="9">
        <v>4.9480000000000001E-3</v>
      </c>
      <c r="S24" s="10" t="s">
        <v>152</v>
      </c>
    </row>
    <row r="25" spans="1:19" x14ac:dyDescent="0.2">
      <c r="A25" s="12" t="s">
        <v>187</v>
      </c>
      <c r="B25" s="9">
        <v>0</v>
      </c>
      <c r="C25" s="10" t="s">
        <v>246</v>
      </c>
      <c r="D25" s="9">
        <v>0</v>
      </c>
      <c r="E25" s="10" t="s">
        <v>246</v>
      </c>
      <c r="F25" s="9">
        <v>1E-3</v>
      </c>
      <c r="G25" s="10" t="s">
        <v>152</v>
      </c>
      <c r="H25" s="9">
        <v>0</v>
      </c>
      <c r="I25" s="10" t="s">
        <v>152</v>
      </c>
      <c r="J25" s="9">
        <v>0</v>
      </c>
      <c r="K25" s="10" t="s">
        <v>246</v>
      </c>
      <c r="L25" s="9">
        <v>0</v>
      </c>
      <c r="M25" s="10" t="s">
        <v>246</v>
      </c>
      <c r="N25" s="9">
        <v>0</v>
      </c>
      <c r="O25" s="10" t="s">
        <v>246</v>
      </c>
      <c r="P25" s="9">
        <v>0</v>
      </c>
      <c r="Q25" s="10" t="s">
        <v>246</v>
      </c>
      <c r="R25" s="9">
        <v>1E-3</v>
      </c>
      <c r="S25" s="10" t="s">
        <v>152</v>
      </c>
    </row>
    <row r="26" spans="1:19" x14ac:dyDescent="0.2">
      <c r="A26" s="12" t="s">
        <v>188</v>
      </c>
      <c r="B26" s="9">
        <v>0</v>
      </c>
      <c r="C26" s="10" t="s">
        <v>246</v>
      </c>
      <c r="D26" s="9">
        <v>0</v>
      </c>
      <c r="E26" s="10" t="s">
        <v>246</v>
      </c>
      <c r="F26" s="9">
        <v>0.86099999999999999</v>
      </c>
      <c r="G26" s="10" t="s">
        <v>186</v>
      </c>
      <c r="H26" s="9">
        <v>0</v>
      </c>
      <c r="I26" s="10" t="s">
        <v>152</v>
      </c>
      <c r="J26" s="9">
        <v>0</v>
      </c>
      <c r="K26" s="10" t="s">
        <v>246</v>
      </c>
      <c r="L26" s="9">
        <v>0</v>
      </c>
      <c r="M26" s="10" t="s">
        <v>246</v>
      </c>
      <c r="N26" s="9">
        <v>0</v>
      </c>
      <c r="O26" s="10" t="s">
        <v>246</v>
      </c>
      <c r="P26" s="9">
        <v>0</v>
      </c>
      <c r="Q26" s="10" t="s">
        <v>246</v>
      </c>
      <c r="R26" s="9">
        <v>0.86099999999999999</v>
      </c>
      <c r="S26" s="10" t="s">
        <v>152</v>
      </c>
    </row>
    <row r="27" spans="1:19" x14ac:dyDescent="0.2">
      <c r="A27" s="12" t="s">
        <v>189</v>
      </c>
      <c r="B27" s="9">
        <v>0</v>
      </c>
      <c r="C27" s="10" t="s">
        <v>246</v>
      </c>
      <c r="D27" s="9">
        <v>0</v>
      </c>
      <c r="E27" s="10" t="s">
        <v>246</v>
      </c>
      <c r="F27" s="9">
        <v>4.4960000000000004</v>
      </c>
      <c r="G27" s="10" t="s">
        <v>152</v>
      </c>
      <c r="H27" s="9">
        <v>0</v>
      </c>
      <c r="I27" s="10" t="s">
        <v>152</v>
      </c>
      <c r="J27" s="9">
        <v>0</v>
      </c>
      <c r="K27" s="10" t="s">
        <v>246</v>
      </c>
      <c r="L27" s="9">
        <v>0</v>
      </c>
      <c r="M27" s="10" t="s">
        <v>246</v>
      </c>
      <c r="N27" s="9">
        <v>0</v>
      </c>
      <c r="O27" s="10" t="s">
        <v>246</v>
      </c>
      <c r="P27" s="9">
        <v>0</v>
      </c>
      <c r="Q27" s="10" t="s">
        <v>246</v>
      </c>
      <c r="R27" s="9">
        <v>4.4960000000000004</v>
      </c>
      <c r="S27" s="10" t="s">
        <v>152</v>
      </c>
    </row>
    <row r="28" spans="1:19" x14ac:dyDescent="0.2">
      <c r="A28" s="12" t="s">
        <v>190</v>
      </c>
      <c r="B28" s="9">
        <v>0</v>
      </c>
      <c r="C28" s="10" t="s">
        <v>246</v>
      </c>
      <c r="D28" s="9">
        <v>0</v>
      </c>
      <c r="E28" s="10" t="s">
        <v>246</v>
      </c>
      <c r="F28" s="9">
        <v>13.132999999999999</v>
      </c>
      <c r="G28" s="10" t="s">
        <v>152</v>
      </c>
      <c r="H28" s="9">
        <v>0</v>
      </c>
      <c r="I28" s="10" t="s">
        <v>152</v>
      </c>
      <c r="J28" s="9">
        <v>0</v>
      </c>
      <c r="K28" s="10" t="s">
        <v>246</v>
      </c>
      <c r="L28" s="9">
        <v>0</v>
      </c>
      <c r="M28" s="10" t="s">
        <v>246</v>
      </c>
      <c r="N28" s="9">
        <v>0</v>
      </c>
      <c r="O28" s="10" t="s">
        <v>246</v>
      </c>
      <c r="P28" s="9">
        <v>0</v>
      </c>
      <c r="Q28" s="10" t="s">
        <v>246</v>
      </c>
      <c r="R28" s="9">
        <v>13.132999999999999</v>
      </c>
      <c r="S28" s="10" t="s">
        <v>152</v>
      </c>
    </row>
    <row r="29" spans="1:19" x14ac:dyDescent="0.2">
      <c r="A29" s="12" t="s">
        <v>191</v>
      </c>
      <c r="B29" s="9">
        <v>0</v>
      </c>
      <c r="C29" s="10" t="s">
        <v>246</v>
      </c>
      <c r="D29" s="9">
        <v>0</v>
      </c>
      <c r="E29" s="10" t="s">
        <v>246</v>
      </c>
      <c r="F29" s="9">
        <v>28.536000000000001</v>
      </c>
      <c r="G29" s="10" t="s">
        <v>152</v>
      </c>
      <c r="H29" s="9">
        <v>0</v>
      </c>
      <c r="I29" s="10" t="s">
        <v>152</v>
      </c>
      <c r="J29" s="9">
        <v>0</v>
      </c>
      <c r="K29" s="10" t="s">
        <v>246</v>
      </c>
      <c r="L29" s="9">
        <v>0</v>
      </c>
      <c r="M29" s="10" t="s">
        <v>246</v>
      </c>
      <c r="N29" s="9">
        <v>0</v>
      </c>
      <c r="O29" s="10" t="s">
        <v>246</v>
      </c>
      <c r="P29" s="9">
        <v>0</v>
      </c>
      <c r="Q29" s="10" t="s">
        <v>246</v>
      </c>
      <c r="R29" s="9">
        <v>28.536000000000001</v>
      </c>
      <c r="S29" s="10" t="s">
        <v>152</v>
      </c>
    </row>
    <row r="30" spans="1:19" x14ac:dyDescent="0.2">
      <c r="A30" s="12" t="s">
        <v>192</v>
      </c>
      <c r="B30" s="9">
        <v>0</v>
      </c>
      <c r="C30" s="10" t="s">
        <v>246</v>
      </c>
      <c r="D30" s="9">
        <v>0</v>
      </c>
      <c r="E30" s="10" t="s">
        <v>246</v>
      </c>
      <c r="F30" s="9">
        <v>75.417000000000002</v>
      </c>
      <c r="G30" s="10" t="s">
        <v>152</v>
      </c>
      <c r="H30" s="9">
        <v>0</v>
      </c>
      <c r="I30" s="10" t="s">
        <v>152</v>
      </c>
      <c r="J30" s="9">
        <v>0</v>
      </c>
      <c r="K30" s="10" t="s">
        <v>246</v>
      </c>
      <c r="L30" s="9">
        <v>0</v>
      </c>
      <c r="M30" s="10" t="s">
        <v>246</v>
      </c>
      <c r="N30" s="9">
        <v>0</v>
      </c>
      <c r="O30" s="10" t="s">
        <v>246</v>
      </c>
      <c r="P30" s="9">
        <v>0</v>
      </c>
      <c r="Q30" s="10" t="s">
        <v>246</v>
      </c>
      <c r="R30" s="9">
        <v>75.417000000000002</v>
      </c>
      <c r="S30" s="10" t="s">
        <v>152</v>
      </c>
    </row>
    <row r="31" spans="1:19" x14ac:dyDescent="0.2">
      <c r="A31" s="12" t="s">
        <v>193</v>
      </c>
      <c r="B31" s="9">
        <v>0</v>
      </c>
      <c r="C31" s="10" t="s">
        <v>246</v>
      </c>
      <c r="D31" s="9">
        <v>0</v>
      </c>
      <c r="E31" s="10" t="s">
        <v>246</v>
      </c>
      <c r="F31" s="9">
        <v>0</v>
      </c>
      <c r="G31" s="10" t="s">
        <v>283</v>
      </c>
      <c r="H31" s="9">
        <v>0</v>
      </c>
      <c r="I31" s="10" t="s">
        <v>152</v>
      </c>
      <c r="J31" s="9">
        <v>0</v>
      </c>
      <c r="K31" s="10" t="s">
        <v>246</v>
      </c>
      <c r="L31" s="9">
        <v>0</v>
      </c>
      <c r="M31" s="10" t="s">
        <v>224</v>
      </c>
      <c r="N31" s="9">
        <v>0</v>
      </c>
      <c r="O31" s="10" t="s">
        <v>246</v>
      </c>
      <c r="P31" s="9">
        <v>0</v>
      </c>
      <c r="Q31" s="10" t="s">
        <v>246</v>
      </c>
      <c r="R31" s="9">
        <v>0</v>
      </c>
      <c r="S31" s="10" t="s">
        <v>169</v>
      </c>
    </row>
    <row r="32" spans="1:19" x14ac:dyDescent="0.2">
      <c r="A32" s="15" t="s">
        <v>195</v>
      </c>
      <c r="B32" s="13">
        <v>0</v>
      </c>
      <c r="C32" s="14" t="s">
        <v>246</v>
      </c>
      <c r="D32" s="13">
        <v>0</v>
      </c>
      <c r="E32" s="14" t="s">
        <v>246</v>
      </c>
      <c r="F32" s="13">
        <v>0</v>
      </c>
      <c r="G32" s="14" t="s">
        <v>167</v>
      </c>
      <c r="H32" s="13">
        <v>0</v>
      </c>
      <c r="I32" s="14" t="s">
        <v>152</v>
      </c>
      <c r="J32" s="13">
        <v>0</v>
      </c>
      <c r="K32" s="14" t="s">
        <v>246</v>
      </c>
      <c r="L32" s="13">
        <v>0</v>
      </c>
      <c r="M32" s="14" t="s">
        <v>224</v>
      </c>
      <c r="N32" s="13">
        <v>0</v>
      </c>
      <c r="O32" s="14" t="s">
        <v>246</v>
      </c>
      <c r="P32" s="13">
        <v>0</v>
      </c>
      <c r="Q32" s="14" t="s">
        <v>246</v>
      </c>
      <c r="R32" s="13">
        <v>0</v>
      </c>
      <c r="S32" s="14" t="s">
        <v>169</v>
      </c>
    </row>
    <row r="34" spans="1:2" x14ac:dyDescent="0.2">
      <c r="A34" s="16" t="s">
        <v>196</v>
      </c>
      <c r="B34" s="16" t="s">
        <v>197</v>
      </c>
    </row>
    <row r="36" spans="1:2" x14ac:dyDescent="0.2">
      <c r="B36" s="16" t="s">
        <v>284</v>
      </c>
    </row>
    <row r="37" spans="1:2" x14ac:dyDescent="0.2">
      <c r="B37" s="16" t="s">
        <v>285</v>
      </c>
    </row>
    <row r="38" spans="1:2" x14ac:dyDescent="0.2">
      <c r="B38" s="16" t="s">
        <v>286</v>
      </c>
    </row>
    <row r="39" spans="1:2" x14ac:dyDescent="0.2">
      <c r="B39" s="16" t="s">
        <v>287</v>
      </c>
    </row>
    <row r="40" spans="1:2" x14ac:dyDescent="0.2">
      <c r="B40" s="16" t="s">
        <v>288</v>
      </c>
    </row>
    <row r="41" spans="1:2" x14ac:dyDescent="0.2">
      <c r="B41" s="16" t="s">
        <v>289</v>
      </c>
    </row>
    <row r="42" spans="1:2" x14ac:dyDescent="0.2">
      <c r="B42" s="16" t="s">
        <v>290</v>
      </c>
    </row>
    <row r="44" spans="1:2" x14ac:dyDescent="0.2">
      <c r="B44" s="16" t="s">
        <v>203</v>
      </c>
    </row>
    <row r="45" spans="1:2" x14ac:dyDescent="0.2">
      <c r="B45" s="16" t="s">
        <v>250</v>
      </c>
    </row>
    <row r="46" spans="1:2" x14ac:dyDescent="0.2">
      <c r="B46" s="16" t="s">
        <v>204</v>
      </c>
    </row>
    <row r="49" spans="1:1" x14ac:dyDescent="0.2">
      <c r="A49" s="17" t="str">
        <f>HYPERLINK("#'GAMING_MACHINES 15'!A2", "&lt;&lt;&lt; Previous table")</f>
        <v>&lt;&lt;&lt; Previous table</v>
      </c>
    </row>
    <row r="50" spans="1:1" x14ac:dyDescent="0.2">
      <c r="A50" s="17" t="str">
        <f>HYPERLINK("#'INTERACTIVE_GAMING 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S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HYPERLINK("#'INDEX'!B37", "Link to index")</f>
        <v>Link to index</v>
      </c>
    </row>
    <row r="2" spans="1:19" ht="15.75" customHeight="1" x14ac:dyDescent="0.2">
      <c r="A2" s="27" t="s">
        <v>291</v>
      </c>
      <c r="B2" s="28"/>
      <c r="C2" s="28"/>
      <c r="D2" s="28"/>
      <c r="E2" s="28"/>
      <c r="F2" s="28"/>
      <c r="G2" s="28"/>
      <c r="H2" s="28"/>
      <c r="I2" s="28"/>
      <c r="J2" s="28"/>
      <c r="K2" s="28"/>
      <c r="L2" s="28"/>
      <c r="M2" s="28"/>
      <c r="N2" s="28"/>
      <c r="O2" s="28"/>
      <c r="P2" s="28"/>
      <c r="Q2" s="28"/>
      <c r="R2" s="28"/>
      <c r="S2" s="28"/>
    </row>
    <row r="3" spans="1:19" ht="15.75" customHeight="1" x14ac:dyDescent="0.2">
      <c r="A3" s="27" t="s">
        <v>48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213.510095435685</v>
      </c>
      <c r="G7" s="10" t="s">
        <v>152</v>
      </c>
      <c r="H7" s="9">
        <v>7.8809128630705397E-2</v>
      </c>
      <c r="I7" s="10" t="s">
        <v>152</v>
      </c>
      <c r="J7" s="9">
        <v>0</v>
      </c>
      <c r="K7" s="10" t="s">
        <v>246</v>
      </c>
      <c r="L7" s="9">
        <v>0</v>
      </c>
      <c r="M7" s="10" t="s">
        <v>152</v>
      </c>
      <c r="N7" s="9">
        <v>0</v>
      </c>
      <c r="O7" s="10" t="s">
        <v>246</v>
      </c>
      <c r="P7" s="9">
        <v>0</v>
      </c>
      <c r="Q7" s="10" t="s">
        <v>246</v>
      </c>
      <c r="R7" s="9">
        <v>213.58890456431499</v>
      </c>
      <c r="S7" s="10" t="s">
        <v>152</v>
      </c>
    </row>
    <row r="8" spans="1:19" x14ac:dyDescent="0.2">
      <c r="A8" s="12" t="s">
        <v>164</v>
      </c>
      <c r="B8" s="9">
        <v>0</v>
      </c>
      <c r="C8" s="10" t="s">
        <v>246</v>
      </c>
      <c r="D8" s="9">
        <v>0</v>
      </c>
      <c r="E8" s="10" t="s">
        <v>246</v>
      </c>
      <c r="F8" s="9">
        <v>501.40223874755401</v>
      </c>
      <c r="G8" s="10" t="s">
        <v>152</v>
      </c>
      <c r="H8" s="9">
        <v>24.778864970645799</v>
      </c>
      <c r="I8" s="10" t="s">
        <v>152</v>
      </c>
      <c r="J8" s="9">
        <v>0</v>
      </c>
      <c r="K8" s="10" t="s">
        <v>246</v>
      </c>
      <c r="L8" s="9">
        <v>1.52485322896282E-2</v>
      </c>
      <c r="M8" s="10" t="s">
        <v>168</v>
      </c>
      <c r="N8" s="9">
        <v>0</v>
      </c>
      <c r="O8" s="10" t="s">
        <v>246</v>
      </c>
      <c r="P8" s="9">
        <v>0</v>
      </c>
      <c r="Q8" s="10" t="s">
        <v>246</v>
      </c>
      <c r="R8" s="9">
        <v>526.19635225048899</v>
      </c>
      <c r="S8" s="10" t="s">
        <v>152</v>
      </c>
    </row>
    <row r="9" spans="1:19" x14ac:dyDescent="0.2">
      <c r="A9" s="12" t="s">
        <v>165</v>
      </c>
      <c r="B9" s="9">
        <v>0</v>
      </c>
      <c r="C9" s="10" t="s">
        <v>246</v>
      </c>
      <c r="D9" s="9">
        <v>0</v>
      </c>
      <c r="E9" s="10" t="s">
        <v>246</v>
      </c>
      <c r="F9" s="9">
        <v>589.93661596958202</v>
      </c>
      <c r="G9" s="10" t="s">
        <v>152</v>
      </c>
      <c r="H9" s="9">
        <v>0</v>
      </c>
      <c r="I9" s="10" t="s">
        <v>282</v>
      </c>
      <c r="J9" s="9">
        <v>0</v>
      </c>
      <c r="K9" s="10" t="s">
        <v>246</v>
      </c>
      <c r="L9" s="9">
        <v>4.5422471482889701</v>
      </c>
      <c r="M9" s="10" t="s">
        <v>168</v>
      </c>
      <c r="N9" s="9">
        <v>0</v>
      </c>
      <c r="O9" s="10" t="s">
        <v>246</v>
      </c>
      <c r="P9" s="9">
        <v>0</v>
      </c>
      <c r="Q9" s="10" t="s">
        <v>246</v>
      </c>
      <c r="R9" s="9">
        <v>594.47886311787101</v>
      </c>
      <c r="S9" s="10" t="s">
        <v>152</v>
      </c>
    </row>
    <row r="10" spans="1:19" x14ac:dyDescent="0.2">
      <c r="A10" s="12" t="s">
        <v>166</v>
      </c>
      <c r="B10" s="9">
        <v>0</v>
      </c>
      <c r="C10" s="10" t="s">
        <v>246</v>
      </c>
      <c r="D10" s="9">
        <v>0</v>
      </c>
      <c r="E10" s="10" t="s">
        <v>246</v>
      </c>
      <c r="F10" s="9">
        <v>827.38065313653101</v>
      </c>
      <c r="G10" s="10" t="s">
        <v>152</v>
      </c>
      <c r="H10" s="9">
        <v>0</v>
      </c>
      <c r="I10" s="10" t="s">
        <v>152</v>
      </c>
      <c r="J10" s="9">
        <v>0</v>
      </c>
      <c r="K10" s="10" t="s">
        <v>246</v>
      </c>
      <c r="L10" s="9">
        <v>2.67939852398524</v>
      </c>
      <c r="M10" s="10" t="s">
        <v>168</v>
      </c>
      <c r="N10" s="9">
        <v>0</v>
      </c>
      <c r="O10" s="10" t="s">
        <v>246</v>
      </c>
      <c r="P10" s="9">
        <v>0</v>
      </c>
      <c r="Q10" s="10" t="s">
        <v>246</v>
      </c>
      <c r="R10" s="9">
        <v>830.06005166051705</v>
      </c>
      <c r="S10" s="10" t="s">
        <v>152</v>
      </c>
    </row>
    <row r="11" spans="1:19" x14ac:dyDescent="0.2">
      <c r="A11" s="12" t="s">
        <v>170</v>
      </c>
      <c r="B11" s="9">
        <v>0</v>
      </c>
      <c r="C11" s="10" t="s">
        <v>246</v>
      </c>
      <c r="D11" s="9">
        <v>0</v>
      </c>
      <c r="E11" s="10" t="s">
        <v>246</v>
      </c>
      <c r="F11" s="9">
        <v>634.58293693693702</v>
      </c>
      <c r="G11" s="10" t="s">
        <v>152</v>
      </c>
      <c r="H11" s="9">
        <v>0</v>
      </c>
      <c r="I11" s="10" t="s">
        <v>152</v>
      </c>
      <c r="J11" s="9">
        <v>0</v>
      </c>
      <c r="K11" s="10" t="s">
        <v>246</v>
      </c>
      <c r="L11" s="9">
        <v>0</v>
      </c>
      <c r="M11" s="10" t="s">
        <v>246</v>
      </c>
      <c r="N11" s="9">
        <v>0</v>
      </c>
      <c r="O11" s="10" t="s">
        <v>246</v>
      </c>
      <c r="P11" s="9">
        <v>0</v>
      </c>
      <c r="Q11" s="10" t="s">
        <v>246</v>
      </c>
      <c r="R11" s="9">
        <v>634.58293693693702</v>
      </c>
      <c r="S11" s="10" t="s">
        <v>152</v>
      </c>
    </row>
    <row r="12" spans="1:19" x14ac:dyDescent="0.2">
      <c r="A12" s="12" t="s">
        <v>171</v>
      </c>
      <c r="B12" s="9">
        <v>0</v>
      </c>
      <c r="C12" s="10" t="s">
        <v>246</v>
      </c>
      <c r="D12" s="9">
        <v>0</v>
      </c>
      <c r="E12" s="10" t="s">
        <v>246</v>
      </c>
      <c r="F12" s="9">
        <v>542.90211267605605</v>
      </c>
      <c r="G12" s="10" t="s">
        <v>152</v>
      </c>
      <c r="H12" s="9">
        <v>0</v>
      </c>
      <c r="I12" s="10" t="s">
        <v>152</v>
      </c>
      <c r="J12" s="9">
        <v>0</v>
      </c>
      <c r="K12" s="10" t="s">
        <v>246</v>
      </c>
      <c r="L12" s="9">
        <v>0</v>
      </c>
      <c r="M12" s="10" t="s">
        <v>246</v>
      </c>
      <c r="N12" s="9">
        <v>0</v>
      </c>
      <c r="O12" s="10" t="s">
        <v>246</v>
      </c>
      <c r="P12" s="9">
        <v>0</v>
      </c>
      <c r="Q12" s="10" t="s">
        <v>246</v>
      </c>
      <c r="R12" s="9">
        <v>542.90211267605605</v>
      </c>
      <c r="S12" s="10" t="s">
        <v>152</v>
      </c>
    </row>
    <row r="13" spans="1:19" x14ac:dyDescent="0.2">
      <c r="A13" s="12" t="s">
        <v>172</v>
      </c>
      <c r="B13" s="9">
        <v>0</v>
      </c>
      <c r="C13" s="10" t="s">
        <v>246</v>
      </c>
      <c r="D13" s="9">
        <v>0</v>
      </c>
      <c r="E13" s="10" t="s">
        <v>246</v>
      </c>
      <c r="F13" s="9">
        <v>599.86097017064799</v>
      </c>
      <c r="G13" s="10" t="s">
        <v>152</v>
      </c>
      <c r="H13" s="9">
        <v>0</v>
      </c>
      <c r="I13" s="10" t="s">
        <v>152</v>
      </c>
      <c r="J13" s="9">
        <v>0</v>
      </c>
      <c r="K13" s="10" t="s">
        <v>246</v>
      </c>
      <c r="L13" s="9">
        <v>0</v>
      </c>
      <c r="M13" s="10" t="s">
        <v>246</v>
      </c>
      <c r="N13" s="9">
        <v>0</v>
      </c>
      <c r="O13" s="10" t="s">
        <v>246</v>
      </c>
      <c r="P13" s="9">
        <v>0</v>
      </c>
      <c r="Q13" s="10" t="s">
        <v>246</v>
      </c>
      <c r="R13" s="9">
        <v>599.86097017064799</v>
      </c>
      <c r="S13" s="10" t="s">
        <v>152</v>
      </c>
    </row>
    <row r="14" spans="1:19" x14ac:dyDescent="0.2">
      <c r="A14" s="12" t="s">
        <v>173</v>
      </c>
      <c r="B14" s="9">
        <v>0</v>
      </c>
      <c r="C14" s="10" t="s">
        <v>246</v>
      </c>
      <c r="D14" s="9">
        <v>0</v>
      </c>
      <c r="E14" s="10" t="s">
        <v>246</v>
      </c>
      <c r="F14" s="9">
        <v>260.13068656716399</v>
      </c>
      <c r="G14" s="10" t="s">
        <v>152</v>
      </c>
      <c r="H14" s="9">
        <v>0</v>
      </c>
      <c r="I14" s="10" t="s">
        <v>152</v>
      </c>
      <c r="J14" s="9">
        <v>0</v>
      </c>
      <c r="K14" s="10" t="s">
        <v>246</v>
      </c>
      <c r="L14" s="9">
        <v>0</v>
      </c>
      <c r="M14" s="10" t="s">
        <v>246</v>
      </c>
      <c r="N14" s="9">
        <v>0</v>
      </c>
      <c r="O14" s="10" t="s">
        <v>246</v>
      </c>
      <c r="P14" s="9">
        <v>0</v>
      </c>
      <c r="Q14" s="10" t="s">
        <v>246</v>
      </c>
      <c r="R14" s="9">
        <v>260.13068656716399</v>
      </c>
      <c r="S14" s="10" t="s">
        <v>152</v>
      </c>
    </row>
    <row r="15" spans="1:19" x14ac:dyDescent="0.2">
      <c r="A15" s="12" t="s">
        <v>174</v>
      </c>
      <c r="B15" s="9">
        <v>0</v>
      </c>
      <c r="C15" s="10" t="s">
        <v>246</v>
      </c>
      <c r="D15" s="9">
        <v>0</v>
      </c>
      <c r="E15" s="10" t="s">
        <v>246</v>
      </c>
      <c r="F15" s="9">
        <v>137.96117773660299</v>
      </c>
      <c r="G15" s="10" t="s">
        <v>152</v>
      </c>
      <c r="H15" s="9">
        <v>0</v>
      </c>
      <c r="I15" s="10" t="s">
        <v>152</v>
      </c>
      <c r="J15" s="9">
        <v>0</v>
      </c>
      <c r="K15" s="10" t="s">
        <v>246</v>
      </c>
      <c r="L15" s="9">
        <v>0</v>
      </c>
      <c r="M15" s="10" t="s">
        <v>246</v>
      </c>
      <c r="N15" s="9">
        <v>0</v>
      </c>
      <c r="O15" s="10" t="s">
        <v>246</v>
      </c>
      <c r="P15" s="9">
        <v>0</v>
      </c>
      <c r="Q15" s="10" t="s">
        <v>246</v>
      </c>
      <c r="R15" s="9">
        <v>137.96117773660299</v>
      </c>
      <c r="S15" s="10" t="s">
        <v>152</v>
      </c>
    </row>
    <row r="16" spans="1:19" x14ac:dyDescent="0.2">
      <c r="A16" s="12" t="s">
        <v>176</v>
      </c>
      <c r="B16" s="9">
        <v>0</v>
      </c>
      <c r="C16" s="10" t="s">
        <v>246</v>
      </c>
      <c r="D16" s="9">
        <v>0</v>
      </c>
      <c r="E16" s="10" t="s">
        <v>246</v>
      </c>
      <c r="F16" s="9">
        <v>30.286401244168001</v>
      </c>
      <c r="G16" s="10" t="s">
        <v>152</v>
      </c>
      <c r="H16" s="9">
        <v>0</v>
      </c>
      <c r="I16" s="10" t="s">
        <v>152</v>
      </c>
      <c r="J16" s="9">
        <v>0</v>
      </c>
      <c r="K16" s="10" t="s">
        <v>246</v>
      </c>
      <c r="L16" s="9">
        <v>0</v>
      </c>
      <c r="M16" s="10" t="s">
        <v>246</v>
      </c>
      <c r="N16" s="9">
        <v>0</v>
      </c>
      <c r="O16" s="10" t="s">
        <v>246</v>
      </c>
      <c r="P16" s="9">
        <v>0</v>
      </c>
      <c r="Q16" s="10" t="s">
        <v>246</v>
      </c>
      <c r="R16" s="9">
        <v>30.286401244168001</v>
      </c>
      <c r="S16" s="10" t="s">
        <v>152</v>
      </c>
    </row>
    <row r="17" spans="1:19" x14ac:dyDescent="0.2">
      <c r="A17" s="12" t="s">
        <v>177</v>
      </c>
      <c r="B17" s="9">
        <v>0</v>
      </c>
      <c r="C17" s="10" t="s">
        <v>246</v>
      </c>
      <c r="D17" s="9">
        <v>0</v>
      </c>
      <c r="E17" s="10" t="s">
        <v>246</v>
      </c>
      <c r="F17" s="9">
        <v>0</v>
      </c>
      <c r="G17" s="10" t="s">
        <v>152</v>
      </c>
      <c r="H17" s="9">
        <v>0</v>
      </c>
      <c r="I17" s="10" t="s">
        <v>152</v>
      </c>
      <c r="J17" s="9">
        <v>0</v>
      </c>
      <c r="K17" s="10" t="s">
        <v>246</v>
      </c>
      <c r="L17" s="9">
        <v>0</v>
      </c>
      <c r="M17" s="10" t="s">
        <v>246</v>
      </c>
      <c r="N17" s="9">
        <v>0</v>
      </c>
      <c r="O17" s="10" t="s">
        <v>246</v>
      </c>
      <c r="P17" s="9">
        <v>0</v>
      </c>
      <c r="Q17" s="10" t="s">
        <v>246</v>
      </c>
      <c r="R17" s="9">
        <v>0</v>
      </c>
      <c r="S17" s="10" t="s">
        <v>152</v>
      </c>
    </row>
    <row r="18" spans="1:19" x14ac:dyDescent="0.2">
      <c r="A18" s="12" t="s">
        <v>178</v>
      </c>
      <c r="B18" s="9">
        <v>0</v>
      </c>
      <c r="C18" s="10" t="s">
        <v>246</v>
      </c>
      <c r="D18" s="9">
        <v>0</v>
      </c>
      <c r="E18" s="10" t="s">
        <v>246</v>
      </c>
      <c r="F18" s="9">
        <v>0</v>
      </c>
      <c r="G18" s="10" t="s">
        <v>152</v>
      </c>
      <c r="H18" s="9">
        <v>0</v>
      </c>
      <c r="I18" s="10" t="s">
        <v>152</v>
      </c>
      <c r="J18" s="9">
        <v>0</v>
      </c>
      <c r="K18" s="10" t="s">
        <v>246</v>
      </c>
      <c r="L18" s="9">
        <v>0</v>
      </c>
      <c r="M18" s="10" t="s">
        <v>246</v>
      </c>
      <c r="N18" s="9">
        <v>0</v>
      </c>
      <c r="O18" s="10" t="s">
        <v>246</v>
      </c>
      <c r="P18" s="9">
        <v>0</v>
      </c>
      <c r="Q18" s="10" t="s">
        <v>246</v>
      </c>
      <c r="R18" s="9">
        <v>0</v>
      </c>
      <c r="S18" s="10" t="s">
        <v>152</v>
      </c>
    </row>
    <row r="19" spans="1:19" x14ac:dyDescent="0.2">
      <c r="A19" s="12" t="s">
        <v>179</v>
      </c>
      <c r="B19" s="9">
        <v>0</v>
      </c>
      <c r="C19" s="10" t="s">
        <v>246</v>
      </c>
      <c r="D19" s="9">
        <v>0</v>
      </c>
      <c r="E19" s="10" t="s">
        <v>246</v>
      </c>
      <c r="F19" s="9">
        <v>0</v>
      </c>
      <c r="G19" s="10" t="s">
        <v>152</v>
      </c>
      <c r="H19" s="9">
        <v>0</v>
      </c>
      <c r="I19" s="10" t="s">
        <v>152</v>
      </c>
      <c r="J19" s="9">
        <v>0</v>
      </c>
      <c r="K19" s="10" t="s">
        <v>246</v>
      </c>
      <c r="L19" s="9">
        <v>0</v>
      </c>
      <c r="M19" s="10" t="s">
        <v>246</v>
      </c>
      <c r="N19" s="9">
        <v>0</v>
      </c>
      <c r="O19" s="10" t="s">
        <v>246</v>
      </c>
      <c r="P19" s="9">
        <v>0</v>
      </c>
      <c r="Q19" s="10" t="s">
        <v>246</v>
      </c>
      <c r="R19" s="9">
        <v>0</v>
      </c>
      <c r="S19" s="10" t="s">
        <v>152</v>
      </c>
    </row>
    <row r="20" spans="1:19" x14ac:dyDescent="0.2">
      <c r="A20" s="12" t="s">
        <v>180</v>
      </c>
      <c r="B20" s="9">
        <v>0</v>
      </c>
      <c r="C20" s="10" t="s">
        <v>246</v>
      </c>
      <c r="D20" s="9">
        <v>0</v>
      </c>
      <c r="E20" s="10" t="s">
        <v>246</v>
      </c>
      <c r="F20" s="9">
        <v>0</v>
      </c>
      <c r="G20" s="10" t="s">
        <v>152</v>
      </c>
      <c r="H20" s="9">
        <v>0</v>
      </c>
      <c r="I20" s="10" t="s">
        <v>152</v>
      </c>
      <c r="J20" s="9">
        <v>0</v>
      </c>
      <c r="K20" s="10" t="s">
        <v>246</v>
      </c>
      <c r="L20" s="9">
        <v>0</v>
      </c>
      <c r="M20" s="10" t="s">
        <v>246</v>
      </c>
      <c r="N20" s="9">
        <v>0</v>
      </c>
      <c r="O20" s="10" t="s">
        <v>246</v>
      </c>
      <c r="P20" s="9">
        <v>0</v>
      </c>
      <c r="Q20" s="10" t="s">
        <v>246</v>
      </c>
      <c r="R20" s="9">
        <v>0</v>
      </c>
      <c r="S20" s="10" t="s">
        <v>152</v>
      </c>
    </row>
    <row r="21" spans="1:19" x14ac:dyDescent="0.2">
      <c r="A21" s="12" t="s">
        <v>181</v>
      </c>
      <c r="B21" s="9">
        <v>0</v>
      </c>
      <c r="C21" s="10" t="s">
        <v>246</v>
      </c>
      <c r="D21" s="9">
        <v>0</v>
      </c>
      <c r="E21" s="10" t="s">
        <v>246</v>
      </c>
      <c r="F21" s="9">
        <v>0</v>
      </c>
      <c r="G21" s="10" t="s">
        <v>152</v>
      </c>
      <c r="H21" s="9">
        <v>0</v>
      </c>
      <c r="I21" s="10" t="s">
        <v>152</v>
      </c>
      <c r="J21" s="9">
        <v>0</v>
      </c>
      <c r="K21" s="10" t="s">
        <v>246</v>
      </c>
      <c r="L21" s="9">
        <v>0</v>
      </c>
      <c r="M21" s="10" t="s">
        <v>246</v>
      </c>
      <c r="N21" s="9">
        <v>0</v>
      </c>
      <c r="O21" s="10" t="s">
        <v>246</v>
      </c>
      <c r="P21" s="9">
        <v>0</v>
      </c>
      <c r="Q21" s="10" t="s">
        <v>246</v>
      </c>
      <c r="R21" s="9">
        <v>0</v>
      </c>
      <c r="S21" s="10" t="s">
        <v>152</v>
      </c>
    </row>
    <row r="22" spans="1:19" x14ac:dyDescent="0.2">
      <c r="A22" s="12" t="s">
        <v>182</v>
      </c>
      <c r="B22" s="9">
        <v>0</v>
      </c>
      <c r="C22" s="10" t="s">
        <v>246</v>
      </c>
      <c r="D22" s="9">
        <v>0</v>
      </c>
      <c r="E22" s="10" t="s">
        <v>246</v>
      </c>
      <c r="F22" s="9">
        <v>0</v>
      </c>
      <c r="G22" s="10" t="s">
        <v>152</v>
      </c>
      <c r="H22" s="9">
        <v>0</v>
      </c>
      <c r="I22" s="10" t="s">
        <v>152</v>
      </c>
      <c r="J22" s="9">
        <v>0</v>
      </c>
      <c r="K22" s="10" t="s">
        <v>246</v>
      </c>
      <c r="L22" s="9">
        <v>0</v>
      </c>
      <c r="M22" s="10" t="s">
        <v>246</v>
      </c>
      <c r="N22" s="9">
        <v>0</v>
      </c>
      <c r="O22" s="10" t="s">
        <v>246</v>
      </c>
      <c r="P22" s="9">
        <v>0</v>
      </c>
      <c r="Q22" s="10" t="s">
        <v>246</v>
      </c>
      <c r="R22" s="9">
        <v>0</v>
      </c>
      <c r="S22" s="10" t="s">
        <v>152</v>
      </c>
    </row>
    <row r="23" spans="1:19" x14ac:dyDescent="0.2">
      <c r="A23" s="12" t="s">
        <v>184</v>
      </c>
      <c r="B23" s="9">
        <v>0</v>
      </c>
      <c r="C23" s="10" t="s">
        <v>246</v>
      </c>
      <c r="D23" s="9">
        <v>0</v>
      </c>
      <c r="E23" s="10" t="s">
        <v>246</v>
      </c>
      <c r="F23" s="9">
        <v>1.1656914893617001E-2</v>
      </c>
      <c r="G23" s="10" t="s">
        <v>152</v>
      </c>
      <c r="H23" s="9">
        <v>0</v>
      </c>
      <c r="I23" s="10" t="s">
        <v>152</v>
      </c>
      <c r="J23" s="9">
        <v>0</v>
      </c>
      <c r="K23" s="10" t="s">
        <v>246</v>
      </c>
      <c r="L23" s="9">
        <v>0</v>
      </c>
      <c r="M23" s="10" t="s">
        <v>246</v>
      </c>
      <c r="N23" s="9">
        <v>0</v>
      </c>
      <c r="O23" s="10" t="s">
        <v>246</v>
      </c>
      <c r="P23" s="9">
        <v>0</v>
      </c>
      <c r="Q23" s="10" t="s">
        <v>246</v>
      </c>
      <c r="R23" s="9">
        <v>1.1656914893617001E-2</v>
      </c>
      <c r="S23" s="10" t="s">
        <v>152</v>
      </c>
    </row>
    <row r="24" spans="1:19" x14ac:dyDescent="0.2">
      <c r="A24" s="12" t="s">
        <v>185</v>
      </c>
      <c r="B24" s="9">
        <v>0</v>
      </c>
      <c r="C24" s="10" t="s">
        <v>246</v>
      </c>
      <c r="D24" s="9">
        <v>0</v>
      </c>
      <c r="E24" s="10" t="s">
        <v>246</v>
      </c>
      <c r="F24" s="9">
        <v>6.2998065359477096E-3</v>
      </c>
      <c r="G24" s="10" t="s">
        <v>152</v>
      </c>
      <c r="H24" s="9">
        <v>0</v>
      </c>
      <c r="I24" s="10" t="s">
        <v>152</v>
      </c>
      <c r="J24" s="9">
        <v>0</v>
      </c>
      <c r="K24" s="10" t="s">
        <v>246</v>
      </c>
      <c r="L24" s="9">
        <v>0</v>
      </c>
      <c r="M24" s="10" t="s">
        <v>246</v>
      </c>
      <c r="N24" s="9">
        <v>0</v>
      </c>
      <c r="O24" s="10" t="s">
        <v>246</v>
      </c>
      <c r="P24" s="9">
        <v>0</v>
      </c>
      <c r="Q24" s="10" t="s">
        <v>246</v>
      </c>
      <c r="R24" s="9">
        <v>6.2998065359477096E-3</v>
      </c>
      <c r="S24" s="10" t="s">
        <v>152</v>
      </c>
    </row>
    <row r="25" spans="1:19" x14ac:dyDescent="0.2">
      <c r="A25" s="12" t="s">
        <v>187</v>
      </c>
      <c r="B25" s="9">
        <v>0</v>
      </c>
      <c r="C25" s="10" t="s">
        <v>246</v>
      </c>
      <c r="D25" s="9">
        <v>0</v>
      </c>
      <c r="E25" s="10" t="s">
        <v>246</v>
      </c>
      <c r="F25" s="9">
        <v>1.24871794871795E-3</v>
      </c>
      <c r="G25" s="10" t="s">
        <v>152</v>
      </c>
      <c r="H25" s="9">
        <v>0</v>
      </c>
      <c r="I25" s="10" t="s">
        <v>152</v>
      </c>
      <c r="J25" s="9">
        <v>0</v>
      </c>
      <c r="K25" s="10" t="s">
        <v>246</v>
      </c>
      <c r="L25" s="9">
        <v>0</v>
      </c>
      <c r="M25" s="10" t="s">
        <v>246</v>
      </c>
      <c r="N25" s="9">
        <v>0</v>
      </c>
      <c r="O25" s="10" t="s">
        <v>246</v>
      </c>
      <c r="P25" s="9">
        <v>0</v>
      </c>
      <c r="Q25" s="10" t="s">
        <v>246</v>
      </c>
      <c r="R25" s="9">
        <v>1.24871794871795E-3</v>
      </c>
      <c r="S25" s="10" t="s">
        <v>152</v>
      </c>
    </row>
    <row r="26" spans="1:19" x14ac:dyDescent="0.2">
      <c r="A26" s="12" t="s">
        <v>188</v>
      </c>
      <c r="B26" s="9">
        <v>0</v>
      </c>
      <c r="C26" s="10" t="s">
        <v>246</v>
      </c>
      <c r="D26" s="9">
        <v>0</v>
      </c>
      <c r="E26" s="10" t="s">
        <v>246</v>
      </c>
      <c r="F26" s="9">
        <v>1.0575208070617901</v>
      </c>
      <c r="G26" s="10" t="s">
        <v>186</v>
      </c>
      <c r="H26" s="9">
        <v>0</v>
      </c>
      <c r="I26" s="10" t="s">
        <v>152</v>
      </c>
      <c r="J26" s="9">
        <v>0</v>
      </c>
      <c r="K26" s="10" t="s">
        <v>246</v>
      </c>
      <c r="L26" s="9">
        <v>0</v>
      </c>
      <c r="M26" s="10" t="s">
        <v>246</v>
      </c>
      <c r="N26" s="9">
        <v>0</v>
      </c>
      <c r="O26" s="10" t="s">
        <v>246</v>
      </c>
      <c r="P26" s="9">
        <v>0</v>
      </c>
      <c r="Q26" s="10" t="s">
        <v>246</v>
      </c>
      <c r="R26" s="9">
        <v>1.0575208070617901</v>
      </c>
      <c r="S26" s="10" t="s">
        <v>152</v>
      </c>
    </row>
    <row r="27" spans="1:19" x14ac:dyDescent="0.2">
      <c r="A27" s="12" t="s">
        <v>189</v>
      </c>
      <c r="B27" s="9">
        <v>0</v>
      </c>
      <c r="C27" s="10" t="s">
        <v>246</v>
      </c>
      <c r="D27" s="9">
        <v>0</v>
      </c>
      <c r="E27" s="10" t="s">
        <v>246</v>
      </c>
      <c r="F27" s="9">
        <v>5.4534296388543</v>
      </c>
      <c r="G27" s="10" t="s">
        <v>152</v>
      </c>
      <c r="H27" s="9">
        <v>0</v>
      </c>
      <c r="I27" s="10" t="s">
        <v>152</v>
      </c>
      <c r="J27" s="9">
        <v>0</v>
      </c>
      <c r="K27" s="10" t="s">
        <v>246</v>
      </c>
      <c r="L27" s="9">
        <v>0</v>
      </c>
      <c r="M27" s="10" t="s">
        <v>246</v>
      </c>
      <c r="N27" s="9">
        <v>0</v>
      </c>
      <c r="O27" s="10" t="s">
        <v>246</v>
      </c>
      <c r="P27" s="9">
        <v>0</v>
      </c>
      <c r="Q27" s="10" t="s">
        <v>246</v>
      </c>
      <c r="R27" s="9">
        <v>5.4534296388543</v>
      </c>
      <c r="S27" s="10" t="s">
        <v>152</v>
      </c>
    </row>
    <row r="28" spans="1:19" x14ac:dyDescent="0.2">
      <c r="A28" s="12" t="s">
        <v>190</v>
      </c>
      <c r="B28" s="9">
        <v>0</v>
      </c>
      <c r="C28" s="10" t="s">
        <v>246</v>
      </c>
      <c r="D28" s="9">
        <v>0</v>
      </c>
      <c r="E28" s="10" t="s">
        <v>246</v>
      </c>
      <c r="F28" s="9">
        <v>15.6759093137255</v>
      </c>
      <c r="G28" s="10" t="s">
        <v>152</v>
      </c>
      <c r="H28" s="9">
        <v>0</v>
      </c>
      <c r="I28" s="10" t="s">
        <v>152</v>
      </c>
      <c r="J28" s="9">
        <v>0</v>
      </c>
      <c r="K28" s="10" t="s">
        <v>246</v>
      </c>
      <c r="L28" s="9">
        <v>0</v>
      </c>
      <c r="M28" s="10" t="s">
        <v>246</v>
      </c>
      <c r="N28" s="9">
        <v>0</v>
      </c>
      <c r="O28" s="10" t="s">
        <v>246</v>
      </c>
      <c r="P28" s="9">
        <v>0</v>
      </c>
      <c r="Q28" s="10" t="s">
        <v>246</v>
      </c>
      <c r="R28" s="9">
        <v>15.6759093137255</v>
      </c>
      <c r="S28" s="10" t="s">
        <v>152</v>
      </c>
    </row>
    <row r="29" spans="1:19" x14ac:dyDescent="0.2">
      <c r="A29" s="12" t="s">
        <v>191</v>
      </c>
      <c r="B29" s="9">
        <v>0</v>
      </c>
      <c r="C29" s="10" t="s">
        <v>246</v>
      </c>
      <c r="D29" s="9">
        <v>0</v>
      </c>
      <c r="E29" s="10" t="s">
        <v>246</v>
      </c>
      <c r="F29" s="9">
        <v>32.5838968347011</v>
      </c>
      <c r="G29" s="10" t="s">
        <v>152</v>
      </c>
      <c r="H29" s="9">
        <v>0</v>
      </c>
      <c r="I29" s="10" t="s">
        <v>152</v>
      </c>
      <c r="J29" s="9">
        <v>0</v>
      </c>
      <c r="K29" s="10" t="s">
        <v>246</v>
      </c>
      <c r="L29" s="9">
        <v>0</v>
      </c>
      <c r="M29" s="10" t="s">
        <v>246</v>
      </c>
      <c r="N29" s="9">
        <v>0</v>
      </c>
      <c r="O29" s="10" t="s">
        <v>246</v>
      </c>
      <c r="P29" s="9">
        <v>0</v>
      </c>
      <c r="Q29" s="10" t="s">
        <v>246</v>
      </c>
      <c r="R29" s="9">
        <v>32.5838968347011</v>
      </c>
      <c r="S29" s="10" t="s">
        <v>152</v>
      </c>
    </row>
    <row r="30" spans="1:19" x14ac:dyDescent="0.2">
      <c r="A30" s="12" t="s">
        <v>192</v>
      </c>
      <c r="B30" s="9">
        <v>0</v>
      </c>
      <c r="C30" s="10" t="s">
        <v>246</v>
      </c>
      <c r="D30" s="9">
        <v>0</v>
      </c>
      <c r="E30" s="10" t="s">
        <v>246</v>
      </c>
      <c r="F30" s="9">
        <v>80.455813800657197</v>
      </c>
      <c r="G30" s="10" t="s">
        <v>152</v>
      </c>
      <c r="H30" s="9">
        <v>0</v>
      </c>
      <c r="I30" s="10" t="s">
        <v>152</v>
      </c>
      <c r="J30" s="9">
        <v>0</v>
      </c>
      <c r="K30" s="10" t="s">
        <v>246</v>
      </c>
      <c r="L30" s="9">
        <v>0</v>
      </c>
      <c r="M30" s="10" t="s">
        <v>246</v>
      </c>
      <c r="N30" s="9">
        <v>0</v>
      </c>
      <c r="O30" s="10" t="s">
        <v>246</v>
      </c>
      <c r="P30" s="9">
        <v>0</v>
      </c>
      <c r="Q30" s="10" t="s">
        <v>246</v>
      </c>
      <c r="R30" s="9">
        <v>80.455813800657197</v>
      </c>
      <c r="S30" s="10" t="s">
        <v>152</v>
      </c>
    </row>
    <row r="31" spans="1:19" x14ac:dyDescent="0.2">
      <c r="A31" s="12" t="s">
        <v>193</v>
      </c>
      <c r="B31" s="9">
        <v>0</v>
      </c>
      <c r="C31" s="10" t="s">
        <v>246</v>
      </c>
      <c r="D31" s="9">
        <v>0</v>
      </c>
      <c r="E31" s="10" t="s">
        <v>246</v>
      </c>
      <c r="F31" s="9">
        <v>0</v>
      </c>
      <c r="G31" s="10" t="s">
        <v>283</v>
      </c>
      <c r="H31" s="9">
        <v>0</v>
      </c>
      <c r="I31" s="10" t="s">
        <v>152</v>
      </c>
      <c r="J31" s="9">
        <v>0</v>
      </c>
      <c r="K31" s="10" t="s">
        <v>246</v>
      </c>
      <c r="L31" s="9">
        <v>0</v>
      </c>
      <c r="M31" s="10" t="s">
        <v>224</v>
      </c>
      <c r="N31" s="9">
        <v>0</v>
      </c>
      <c r="O31" s="10" t="s">
        <v>246</v>
      </c>
      <c r="P31" s="9">
        <v>0</v>
      </c>
      <c r="Q31" s="10" t="s">
        <v>246</v>
      </c>
      <c r="R31" s="9">
        <v>0</v>
      </c>
      <c r="S31" s="10" t="s">
        <v>169</v>
      </c>
    </row>
    <row r="32" spans="1:19" x14ac:dyDescent="0.2">
      <c r="A32" s="15" t="s">
        <v>195</v>
      </c>
      <c r="B32" s="13">
        <v>0</v>
      </c>
      <c r="C32" s="14" t="s">
        <v>246</v>
      </c>
      <c r="D32" s="13">
        <v>0</v>
      </c>
      <c r="E32" s="14" t="s">
        <v>246</v>
      </c>
      <c r="F32" s="13">
        <v>0</v>
      </c>
      <c r="G32" s="14" t="s">
        <v>167</v>
      </c>
      <c r="H32" s="13">
        <v>0</v>
      </c>
      <c r="I32" s="14" t="s">
        <v>152</v>
      </c>
      <c r="J32" s="13">
        <v>0</v>
      </c>
      <c r="K32" s="14" t="s">
        <v>246</v>
      </c>
      <c r="L32" s="13">
        <v>0</v>
      </c>
      <c r="M32" s="14" t="s">
        <v>224</v>
      </c>
      <c r="N32" s="13">
        <v>0</v>
      </c>
      <c r="O32" s="14" t="s">
        <v>246</v>
      </c>
      <c r="P32" s="13">
        <v>0</v>
      </c>
      <c r="Q32" s="14" t="s">
        <v>246</v>
      </c>
      <c r="R32" s="13">
        <v>0</v>
      </c>
      <c r="S32" s="14" t="s">
        <v>169</v>
      </c>
    </row>
    <row r="34" spans="1:2" x14ac:dyDescent="0.2">
      <c r="A34" s="16" t="s">
        <v>196</v>
      </c>
      <c r="B34" s="16" t="s">
        <v>197</v>
      </c>
    </row>
    <row r="36" spans="1:2" x14ac:dyDescent="0.2">
      <c r="B36" s="16" t="s">
        <v>284</v>
      </c>
    </row>
    <row r="37" spans="1:2" x14ac:dyDescent="0.2">
      <c r="B37" s="16" t="s">
        <v>285</v>
      </c>
    </row>
    <row r="38" spans="1:2" x14ac:dyDescent="0.2">
      <c r="B38" s="16" t="s">
        <v>286</v>
      </c>
    </row>
    <row r="39" spans="1:2" x14ac:dyDescent="0.2">
      <c r="B39" s="16" t="s">
        <v>287</v>
      </c>
    </row>
    <row r="40" spans="1:2" x14ac:dyDescent="0.2">
      <c r="B40" s="16" t="s">
        <v>288</v>
      </c>
    </row>
    <row r="41" spans="1:2" x14ac:dyDescent="0.2">
      <c r="B41" s="16" t="s">
        <v>289</v>
      </c>
    </row>
    <row r="42" spans="1:2" x14ac:dyDescent="0.2">
      <c r="B42" s="16" t="s">
        <v>290</v>
      </c>
    </row>
    <row r="44" spans="1:2" x14ac:dyDescent="0.2">
      <c r="B44" s="16" t="s">
        <v>203</v>
      </c>
    </row>
    <row r="45" spans="1:2" x14ac:dyDescent="0.2">
      <c r="B45" s="16" t="s">
        <v>250</v>
      </c>
    </row>
    <row r="46" spans="1:2" x14ac:dyDescent="0.2">
      <c r="B46" s="16" t="s">
        <v>204</v>
      </c>
    </row>
    <row r="49" spans="1:1" x14ac:dyDescent="0.2">
      <c r="A49" s="17" t="str">
        <f>HYPERLINK("#'INTERACTIVE_GAMING 1'!A2", "&lt;&lt;&lt; Previous table")</f>
        <v>&lt;&lt;&lt; Previous table</v>
      </c>
    </row>
    <row r="50" spans="1:1" x14ac:dyDescent="0.2">
      <c r="A50" s="17" t="str">
        <f>HYPERLINK("#'INTERACTIVE_GAMING 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HYPERLINK("#'INDEX'!B38", "Link to index")</f>
        <v>Link to index</v>
      </c>
    </row>
    <row r="2" spans="1:19" ht="15.75" customHeight="1" x14ac:dyDescent="0.2">
      <c r="A2" s="27" t="s">
        <v>292</v>
      </c>
      <c r="B2" s="28"/>
      <c r="C2" s="28"/>
      <c r="D2" s="28"/>
      <c r="E2" s="28"/>
      <c r="F2" s="28"/>
      <c r="G2" s="28"/>
      <c r="H2" s="28"/>
      <c r="I2" s="28"/>
      <c r="J2" s="28"/>
      <c r="K2" s="28"/>
      <c r="L2" s="28"/>
      <c r="M2" s="28"/>
      <c r="N2" s="28"/>
      <c r="O2" s="28"/>
      <c r="P2" s="28"/>
      <c r="Q2" s="28"/>
      <c r="R2" s="28"/>
      <c r="S2" s="28"/>
    </row>
    <row r="3" spans="1:19" ht="15.75" customHeight="1" x14ac:dyDescent="0.2">
      <c r="A3" s="27" t="s">
        <v>49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770.82003450703496</v>
      </c>
      <c r="G7" s="10" t="s">
        <v>152</v>
      </c>
      <c r="H7" s="18">
        <v>1.5109391998065999E-2</v>
      </c>
      <c r="I7" s="10" t="s">
        <v>152</v>
      </c>
      <c r="J7" s="18">
        <v>0</v>
      </c>
      <c r="K7" s="10" t="s">
        <v>246</v>
      </c>
      <c r="L7" s="18">
        <v>0</v>
      </c>
      <c r="M7" s="10" t="s">
        <v>152</v>
      </c>
      <c r="N7" s="18">
        <v>0</v>
      </c>
      <c r="O7" s="10" t="s">
        <v>246</v>
      </c>
      <c r="P7" s="18">
        <v>0</v>
      </c>
      <c r="Q7" s="10" t="s">
        <v>246</v>
      </c>
      <c r="R7" s="18">
        <v>7.4462814947738396</v>
      </c>
      <c r="S7" s="10" t="s">
        <v>152</v>
      </c>
    </row>
    <row r="8" spans="1:19" x14ac:dyDescent="0.2">
      <c r="A8" s="12" t="s">
        <v>164</v>
      </c>
      <c r="B8" s="18">
        <v>0</v>
      </c>
      <c r="C8" s="10" t="s">
        <v>246</v>
      </c>
      <c r="D8" s="18">
        <v>0</v>
      </c>
      <c r="E8" s="10" t="s">
        <v>246</v>
      </c>
      <c r="F8" s="18">
        <v>1886.4363266067201</v>
      </c>
      <c r="G8" s="10" t="s">
        <v>152</v>
      </c>
      <c r="H8" s="18">
        <v>4.9416862021658998</v>
      </c>
      <c r="I8" s="10" t="s">
        <v>152</v>
      </c>
      <c r="J8" s="18">
        <v>0</v>
      </c>
      <c r="K8" s="10" t="s">
        <v>246</v>
      </c>
      <c r="L8" s="18">
        <v>2.2685189123586101E-2</v>
      </c>
      <c r="M8" s="10" t="s">
        <v>168</v>
      </c>
      <c r="N8" s="18">
        <v>0</v>
      </c>
      <c r="O8" s="10" t="s">
        <v>246</v>
      </c>
      <c r="P8" s="18">
        <v>0</v>
      </c>
      <c r="Q8" s="10" t="s">
        <v>246</v>
      </c>
      <c r="R8" s="18">
        <v>19.169431123466801</v>
      </c>
      <c r="S8" s="10" t="s">
        <v>152</v>
      </c>
    </row>
    <row r="9" spans="1:19" x14ac:dyDescent="0.2">
      <c r="A9" s="12" t="s">
        <v>165</v>
      </c>
      <c r="B9" s="18">
        <v>0</v>
      </c>
      <c r="C9" s="10" t="s">
        <v>246</v>
      </c>
      <c r="D9" s="18">
        <v>0</v>
      </c>
      <c r="E9" s="10" t="s">
        <v>246</v>
      </c>
      <c r="F9" s="18">
        <v>2259.9843938426602</v>
      </c>
      <c r="G9" s="10" t="s">
        <v>152</v>
      </c>
      <c r="H9" s="18">
        <v>0</v>
      </c>
      <c r="I9" s="10" t="s">
        <v>282</v>
      </c>
      <c r="J9" s="18">
        <v>0</v>
      </c>
      <c r="K9" s="10" t="s">
        <v>246</v>
      </c>
      <c r="L9" s="18">
        <v>6.9233743617823</v>
      </c>
      <c r="M9" s="10" t="s">
        <v>168</v>
      </c>
      <c r="N9" s="18">
        <v>0</v>
      </c>
      <c r="O9" s="10" t="s">
        <v>246</v>
      </c>
      <c r="P9" s="18">
        <v>0</v>
      </c>
      <c r="Q9" s="10" t="s">
        <v>246</v>
      </c>
      <c r="R9" s="18">
        <v>21.9651278118825</v>
      </c>
      <c r="S9" s="10" t="s">
        <v>152</v>
      </c>
    </row>
    <row r="10" spans="1:19" x14ac:dyDescent="0.2">
      <c r="A10" s="12" t="s">
        <v>166</v>
      </c>
      <c r="B10" s="18">
        <v>0</v>
      </c>
      <c r="C10" s="10" t="s">
        <v>246</v>
      </c>
      <c r="D10" s="18">
        <v>0</v>
      </c>
      <c r="E10" s="10" t="s">
        <v>246</v>
      </c>
      <c r="F10" s="18">
        <v>3255.4214482178299</v>
      </c>
      <c r="G10" s="10" t="s">
        <v>152</v>
      </c>
      <c r="H10" s="18">
        <v>0</v>
      </c>
      <c r="I10" s="10" t="s">
        <v>152</v>
      </c>
      <c r="J10" s="18">
        <v>0</v>
      </c>
      <c r="K10" s="10" t="s">
        <v>246</v>
      </c>
      <c r="L10" s="18">
        <v>4.16595650752582</v>
      </c>
      <c r="M10" s="10" t="s">
        <v>168</v>
      </c>
      <c r="N10" s="18">
        <v>0</v>
      </c>
      <c r="O10" s="10" t="s">
        <v>246</v>
      </c>
      <c r="P10" s="18">
        <v>0</v>
      </c>
      <c r="Q10" s="10" t="s">
        <v>246</v>
      </c>
      <c r="R10" s="18">
        <v>31.145344694670701</v>
      </c>
      <c r="S10" s="10" t="s">
        <v>152</v>
      </c>
    </row>
    <row r="11" spans="1:19" x14ac:dyDescent="0.2">
      <c r="A11" s="12" t="s">
        <v>170</v>
      </c>
      <c r="B11" s="18">
        <v>0</v>
      </c>
      <c r="C11" s="10" t="s">
        <v>246</v>
      </c>
      <c r="D11" s="18">
        <v>0</v>
      </c>
      <c r="E11" s="10" t="s">
        <v>246</v>
      </c>
      <c r="F11" s="18">
        <v>2546.892058461</v>
      </c>
      <c r="G11" s="10" t="s">
        <v>152</v>
      </c>
      <c r="H11" s="18">
        <v>0</v>
      </c>
      <c r="I11" s="10" t="s">
        <v>152</v>
      </c>
      <c r="J11" s="18">
        <v>0</v>
      </c>
      <c r="K11" s="10" t="s">
        <v>246</v>
      </c>
      <c r="L11" s="18">
        <v>0</v>
      </c>
      <c r="M11" s="10" t="s">
        <v>246</v>
      </c>
      <c r="N11" s="18">
        <v>0</v>
      </c>
      <c r="O11" s="10" t="s">
        <v>246</v>
      </c>
      <c r="P11" s="18">
        <v>0</v>
      </c>
      <c r="Q11" s="10" t="s">
        <v>246</v>
      </c>
      <c r="R11" s="18">
        <v>24.037533106077099</v>
      </c>
      <c r="S11" s="10" t="s">
        <v>152</v>
      </c>
    </row>
    <row r="12" spans="1:19" x14ac:dyDescent="0.2">
      <c r="A12" s="12" t="s">
        <v>171</v>
      </c>
      <c r="B12" s="18">
        <v>0</v>
      </c>
      <c r="C12" s="10" t="s">
        <v>246</v>
      </c>
      <c r="D12" s="18">
        <v>0</v>
      </c>
      <c r="E12" s="10" t="s">
        <v>246</v>
      </c>
      <c r="F12" s="18">
        <v>2198.6111111111099</v>
      </c>
      <c r="G12" s="10" t="s">
        <v>152</v>
      </c>
      <c r="H12" s="18">
        <v>0</v>
      </c>
      <c r="I12" s="10" t="s">
        <v>152</v>
      </c>
      <c r="J12" s="18">
        <v>0</v>
      </c>
      <c r="K12" s="10" t="s">
        <v>246</v>
      </c>
      <c r="L12" s="18">
        <v>0</v>
      </c>
      <c r="M12" s="10" t="s">
        <v>246</v>
      </c>
      <c r="N12" s="18">
        <v>0</v>
      </c>
      <c r="O12" s="10" t="s">
        <v>246</v>
      </c>
      <c r="P12" s="18">
        <v>0</v>
      </c>
      <c r="Q12" s="10" t="s">
        <v>246</v>
      </c>
      <c r="R12" s="18">
        <v>20.7508171289671</v>
      </c>
      <c r="S12" s="10" t="s">
        <v>152</v>
      </c>
    </row>
    <row r="13" spans="1:19" x14ac:dyDescent="0.2">
      <c r="A13" s="12" t="s">
        <v>172</v>
      </c>
      <c r="B13" s="18">
        <v>0</v>
      </c>
      <c r="C13" s="10" t="s">
        <v>246</v>
      </c>
      <c r="D13" s="18">
        <v>0</v>
      </c>
      <c r="E13" s="10" t="s">
        <v>246</v>
      </c>
      <c r="F13" s="18">
        <v>2456.6028411759498</v>
      </c>
      <c r="G13" s="10" t="s">
        <v>152</v>
      </c>
      <c r="H13" s="18">
        <v>0</v>
      </c>
      <c r="I13" s="10" t="s">
        <v>152</v>
      </c>
      <c r="J13" s="18">
        <v>0</v>
      </c>
      <c r="K13" s="10" t="s">
        <v>246</v>
      </c>
      <c r="L13" s="18">
        <v>0</v>
      </c>
      <c r="M13" s="10" t="s">
        <v>246</v>
      </c>
      <c r="N13" s="18">
        <v>0</v>
      </c>
      <c r="O13" s="10" t="s">
        <v>246</v>
      </c>
      <c r="P13" s="18">
        <v>0</v>
      </c>
      <c r="Q13" s="10" t="s">
        <v>246</v>
      </c>
      <c r="R13" s="18">
        <v>23.299714743073501</v>
      </c>
      <c r="S13" s="10" t="s">
        <v>152</v>
      </c>
    </row>
    <row r="14" spans="1:19" x14ac:dyDescent="0.2">
      <c r="A14" s="12" t="s">
        <v>173</v>
      </c>
      <c r="B14" s="18">
        <v>0</v>
      </c>
      <c r="C14" s="10" t="s">
        <v>246</v>
      </c>
      <c r="D14" s="18">
        <v>0</v>
      </c>
      <c r="E14" s="10" t="s">
        <v>246</v>
      </c>
      <c r="F14" s="18">
        <v>1070.6493195673399</v>
      </c>
      <c r="G14" s="10" t="s">
        <v>152</v>
      </c>
      <c r="H14" s="18">
        <v>0</v>
      </c>
      <c r="I14" s="10" t="s">
        <v>152</v>
      </c>
      <c r="J14" s="18">
        <v>0</v>
      </c>
      <c r="K14" s="10" t="s">
        <v>246</v>
      </c>
      <c r="L14" s="18">
        <v>0</v>
      </c>
      <c r="M14" s="10" t="s">
        <v>246</v>
      </c>
      <c r="N14" s="18">
        <v>0</v>
      </c>
      <c r="O14" s="10" t="s">
        <v>246</v>
      </c>
      <c r="P14" s="18">
        <v>0</v>
      </c>
      <c r="Q14" s="10" t="s">
        <v>246</v>
      </c>
      <c r="R14" s="18">
        <v>10.2124398787515</v>
      </c>
      <c r="S14" s="10" t="s">
        <v>152</v>
      </c>
    </row>
    <row r="15" spans="1:19" x14ac:dyDescent="0.2">
      <c r="A15" s="12" t="s">
        <v>174</v>
      </c>
      <c r="B15" s="18">
        <v>0</v>
      </c>
      <c r="C15" s="10" t="s">
        <v>246</v>
      </c>
      <c r="D15" s="18">
        <v>0</v>
      </c>
      <c r="E15" s="10" t="s">
        <v>246</v>
      </c>
      <c r="F15" s="18">
        <v>569.358601240035</v>
      </c>
      <c r="G15" s="10" t="s">
        <v>152</v>
      </c>
      <c r="H15" s="18">
        <v>0</v>
      </c>
      <c r="I15" s="10" t="s">
        <v>152</v>
      </c>
      <c r="J15" s="18">
        <v>0</v>
      </c>
      <c r="K15" s="10" t="s">
        <v>246</v>
      </c>
      <c r="L15" s="18">
        <v>0</v>
      </c>
      <c r="M15" s="10" t="s">
        <v>246</v>
      </c>
      <c r="N15" s="18">
        <v>0</v>
      </c>
      <c r="O15" s="10" t="s">
        <v>246</v>
      </c>
      <c r="P15" s="18">
        <v>0</v>
      </c>
      <c r="Q15" s="10" t="s">
        <v>246</v>
      </c>
      <c r="R15" s="18">
        <v>5.48614139578864</v>
      </c>
      <c r="S15" s="10" t="s">
        <v>152</v>
      </c>
    </row>
    <row r="16" spans="1:19" x14ac:dyDescent="0.2">
      <c r="A16" s="12" t="s">
        <v>176</v>
      </c>
      <c r="B16" s="18">
        <v>0</v>
      </c>
      <c r="C16" s="10" t="s">
        <v>246</v>
      </c>
      <c r="D16" s="18">
        <v>0</v>
      </c>
      <c r="E16" s="10" t="s">
        <v>246</v>
      </c>
      <c r="F16" s="18">
        <v>124.309100291592</v>
      </c>
      <c r="G16" s="10" t="s">
        <v>152</v>
      </c>
      <c r="H16" s="18">
        <v>0</v>
      </c>
      <c r="I16" s="10" t="s">
        <v>152</v>
      </c>
      <c r="J16" s="18">
        <v>0</v>
      </c>
      <c r="K16" s="10" t="s">
        <v>246</v>
      </c>
      <c r="L16" s="18">
        <v>0</v>
      </c>
      <c r="M16" s="10" t="s">
        <v>246</v>
      </c>
      <c r="N16" s="18">
        <v>0</v>
      </c>
      <c r="O16" s="10" t="s">
        <v>246</v>
      </c>
      <c r="P16" s="18">
        <v>0</v>
      </c>
      <c r="Q16" s="10" t="s">
        <v>246</v>
      </c>
      <c r="R16" s="18">
        <v>1.2128638178197699</v>
      </c>
      <c r="S16" s="10" t="s">
        <v>152</v>
      </c>
    </row>
    <row r="17" spans="1:19" x14ac:dyDescent="0.2">
      <c r="A17" s="12" t="s">
        <v>177</v>
      </c>
      <c r="B17" s="18">
        <v>0</v>
      </c>
      <c r="C17" s="10" t="s">
        <v>246</v>
      </c>
      <c r="D17" s="18">
        <v>0</v>
      </c>
      <c r="E17" s="10" t="s">
        <v>246</v>
      </c>
      <c r="F17" s="18">
        <v>0</v>
      </c>
      <c r="G17" s="10" t="s">
        <v>152</v>
      </c>
      <c r="H17" s="18">
        <v>0</v>
      </c>
      <c r="I17" s="10" t="s">
        <v>152</v>
      </c>
      <c r="J17" s="18">
        <v>0</v>
      </c>
      <c r="K17" s="10" t="s">
        <v>246</v>
      </c>
      <c r="L17" s="18">
        <v>0</v>
      </c>
      <c r="M17" s="10" t="s">
        <v>246</v>
      </c>
      <c r="N17" s="18">
        <v>0</v>
      </c>
      <c r="O17" s="10" t="s">
        <v>246</v>
      </c>
      <c r="P17" s="18">
        <v>0</v>
      </c>
      <c r="Q17" s="10" t="s">
        <v>246</v>
      </c>
      <c r="R17" s="18">
        <v>0</v>
      </c>
      <c r="S17" s="10" t="s">
        <v>152</v>
      </c>
    </row>
    <row r="18" spans="1:19" x14ac:dyDescent="0.2">
      <c r="A18" s="12" t="s">
        <v>178</v>
      </c>
      <c r="B18" s="18">
        <v>0</v>
      </c>
      <c r="C18" s="10" t="s">
        <v>246</v>
      </c>
      <c r="D18" s="18">
        <v>0</v>
      </c>
      <c r="E18" s="10" t="s">
        <v>246</v>
      </c>
      <c r="F18" s="18">
        <v>0</v>
      </c>
      <c r="G18" s="10" t="s">
        <v>152</v>
      </c>
      <c r="H18" s="18">
        <v>0</v>
      </c>
      <c r="I18" s="10" t="s">
        <v>152</v>
      </c>
      <c r="J18" s="18">
        <v>0</v>
      </c>
      <c r="K18" s="10" t="s">
        <v>246</v>
      </c>
      <c r="L18" s="18">
        <v>0</v>
      </c>
      <c r="M18" s="10" t="s">
        <v>246</v>
      </c>
      <c r="N18" s="18">
        <v>0</v>
      </c>
      <c r="O18" s="10" t="s">
        <v>246</v>
      </c>
      <c r="P18" s="18">
        <v>0</v>
      </c>
      <c r="Q18" s="10" t="s">
        <v>246</v>
      </c>
      <c r="R18" s="18">
        <v>0</v>
      </c>
      <c r="S18" s="10" t="s">
        <v>152</v>
      </c>
    </row>
    <row r="19" spans="1:19" x14ac:dyDescent="0.2">
      <c r="A19" s="12" t="s">
        <v>179</v>
      </c>
      <c r="B19" s="18">
        <v>0</v>
      </c>
      <c r="C19" s="10" t="s">
        <v>246</v>
      </c>
      <c r="D19" s="18">
        <v>0</v>
      </c>
      <c r="E19" s="10" t="s">
        <v>246</v>
      </c>
      <c r="F19" s="18">
        <v>0</v>
      </c>
      <c r="G19" s="10" t="s">
        <v>152</v>
      </c>
      <c r="H19" s="18">
        <v>0</v>
      </c>
      <c r="I19" s="10" t="s">
        <v>152</v>
      </c>
      <c r="J19" s="18">
        <v>0</v>
      </c>
      <c r="K19" s="10" t="s">
        <v>246</v>
      </c>
      <c r="L19" s="18">
        <v>0</v>
      </c>
      <c r="M19" s="10" t="s">
        <v>246</v>
      </c>
      <c r="N19" s="18">
        <v>0</v>
      </c>
      <c r="O19" s="10" t="s">
        <v>246</v>
      </c>
      <c r="P19" s="18">
        <v>0</v>
      </c>
      <c r="Q19" s="10" t="s">
        <v>246</v>
      </c>
      <c r="R19" s="18">
        <v>0</v>
      </c>
      <c r="S19" s="10" t="s">
        <v>152</v>
      </c>
    </row>
    <row r="20" spans="1:19" x14ac:dyDescent="0.2">
      <c r="A20" s="12" t="s">
        <v>180</v>
      </c>
      <c r="B20" s="18">
        <v>0</v>
      </c>
      <c r="C20" s="10" t="s">
        <v>246</v>
      </c>
      <c r="D20" s="18">
        <v>0</v>
      </c>
      <c r="E20" s="10" t="s">
        <v>246</v>
      </c>
      <c r="F20" s="18">
        <v>0</v>
      </c>
      <c r="G20" s="10" t="s">
        <v>152</v>
      </c>
      <c r="H20" s="18">
        <v>0</v>
      </c>
      <c r="I20" s="10" t="s">
        <v>152</v>
      </c>
      <c r="J20" s="18">
        <v>0</v>
      </c>
      <c r="K20" s="10" t="s">
        <v>246</v>
      </c>
      <c r="L20" s="18">
        <v>0</v>
      </c>
      <c r="M20" s="10" t="s">
        <v>246</v>
      </c>
      <c r="N20" s="18">
        <v>0</v>
      </c>
      <c r="O20" s="10" t="s">
        <v>246</v>
      </c>
      <c r="P20" s="18">
        <v>0</v>
      </c>
      <c r="Q20" s="10" t="s">
        <v>246</v>
      </c>
      <c r="R20" s="18">
        <v>0</v>
      </c>
      <c r="S20" s="10" t="s">
        <v>152</v>
      </c>
    </row>
    <row r="21" spans="1:19" x14ac:dyDescent="0.2">
      <c r="A21" s="12" t="s">
        <v>181</v>
      </c>
      <c r="B21" s="18">
        <v>0</v>
      </c>
      <c r="C21" s="10" t="s">
        <v>246</v>
      </c>
      <c r="D21" s="18">
        <v>0</v>
      </c>
      <c r="E21" s="10" t="s">
        <v>246</v>
      </c>
      <c r="F21" s="18">
        <v>0</v>
      </c>
      <c r="G21" s="10" t="s">
        <v>152</v>
      </c>
      <c r="H21" s="18">
        <v>0</v>
      </c>
      <c r="I21" s="10" t="s">
        <v>152</v>
      </c>
      <c r="J21" s="18">
        <v>0</v>
      </c>
      <c r="K21" s="10" t="s">
        <v>246</v>
      </c>
      <c r="L21" s="18">
        <v>0</v>
      </c>
      <c r="M21" s="10" t="s">
        <v>246</v>
      </c>
      <c r="N21" s="18">
        <v>0</v>
      </c>
      <c r="O21" s="10" t="s">
        <v>246</v>
      </c>
      <c r="P21" s="18">
        <v>0</v>
      </c>
      <c r="Q21" s="10" t="s">
        <v>246</v>
      </c>
      <c r="R21" s="18">
        <v>0</v>
      </c>
      <c r="S21" s="10" t="s">
        <v>152</v>
      </c>
    </row>
    <row r="22" spans="1:19" x14ac:dyDescent="0.2">
      <c r="A22" s="12" t="s">
        <v>182</v>
      </c>
      <c r="B22" s="18">
        <v>0</v>
      </c>
      <c r="C22" s="10" t="s">
        <v>246</v>
      </c>
      <c r="D22" s="18">
        <v>0</v>
      </c>
      <c r="E22" s="10" t="s">
        <v>246</v>
      </c>
      <c r="F22" s="18">
        <v>0</v>
      </c>
      <c r="G22" s="10" t="s">
        <v>152</v>
      </c>
      <c r="H22" s="18">
        <v>0</v>
      </c>
      <c r="I22" s="10" t="s">
        <v>152</v>
      </c>
      <c r="J22" s="18">
        <v>0</v>
      </c>
      <c r="K22" s="10" t="s">
        <v>246</v>
      </c>
      <c r="L22" s="18">
        <v>0</v>
      </c>
      <c r="M22" s="10" t="s">
        <v>246</v>
      </c>
      <c r="N22" s="18">
        <v>0</v>
      </c>
      <c r="O22" s="10" t="s">
        <v>246</v>
      </c>
      <c r="P22" s="18">
        <v>0</v>
      </c>
      <c r="Q22" s="10" t="s">
        <v>246</v>
      </c>
      <c r="R22" s="18">
        <v>0</v>
      </c>
      <c r="S22" s="10" t="s">
        <v>152</v>
      </c>
    </row>
    <row r="23" spans="1:19" x14ac:dyDescent="0.2">
      <c r="A23" s="12" t="s">
        <v>184</v>
      </c>
      <c r="B23" s="18">
        <v>0</v>
      </c>
      <c r="C23" s="10" t="s">
        <v>246</v>
      </c>
      <c r="D23" s="18">
        <v>0</v>
      </c>
      <c r="E23" s="10" t="s">
        <v>246</v>
      </c>
      <c r="F23" s="18">
        <v>4.92703876758337E-2</v>
      </c>
      <c r="G23" s="10" t="s">
        <v>152</v>
      </c>
      <c r="H23" s="18">
        <v>0</v>
      </c>
      <c r="I23" s="10" t="s">
        <v>152</v>
      </c>
      <c r="J23" s="18">
        <v>0</v>
      </c>
      <c r="K23" s="10" t="s">
        <v>246</v>
      </c>
      <c r="L23" s="18">
        <v>0</v>
      </c>
      <c r="M23" s="10" t="s">
        <v>246</v>
      </c>
      <c r="N23" s="18">
        <v>0</v>
      </c>
      <c r="O23" s="10" t="s">
        <v>246</v>
      </c>
      <c r="P23" s="18">
        <v>0</v>
      </c>
      <c r="Q23" s="10" t="s">
        <v>246</v>
      </c>
      <c r="R23" s="18">
        <v>4.8377863364787899E-4</v>
      </c>
      <c r="S23" s="10" t="s">
        <v>152</v>
      </c>
    </row>
    <row r="24" spans="1:19" x14ac:dyDescent="0.2">
      <c r="A24" s="12" t="s">
        <v>185</v>
      </c>
      <c r="B24" s="18">
        <v>0</v>
      </c>
      <c r="C24" s="10" t="s">
        <v>246</v>
      </c>
      <c r="D24" s="18">
        <v>0</v>
      </c>
      <c r="E24" s="10" t="s">
        <v>246</v>
      </c>
      <c r="F24" s="18">
        <v>2.6938813287564201E-2</v>
      </c>
      <c r="G24" s="10" t="s">
        <v>152</v>
      </c>
      <c r="H24" s="18">
        <v>0</v>
      </c>
      <c r="I24" s="10" t="s">
        <v>152</v>
      </c>
      <c r="J24" s="18">
        <v>0</v>
      </c>
      <c r="K24" s="10" t="s">
        <v>246</v>
      </c>
      <c r="L24" s="18">
        <v>0</v>
      </c>
      <c r="M24" s="10" t="s">
        <v>246</v>
      </c>
      <c r="N24" s="18">
        <v>0</v>
      </c>
      <c r="O24" s="10" t="s">
        <v>246</v>
      </c>
      <c r="P24" s="18">
        <v>0</v>
      </c>
      <c r="Q24" s="10" t="s">
        <v>246</v>
      </c>
      <c r="R24" s="18">
        <v>2.6151107898186898E-4</v>
      </c>
      <c r="S24" s="10" t="s">
        <v>152</v>
      </c>
    </row>
    <row r="25" spans="1:19" x14ac:dyDescent="0.2">
      <c r="A25" s="12" t="s">
        <v>187</v>
      </c>
      <c r="B25" s="18">
        <v>0</v>
      </c>
      <c r="C25" s="10" t="s">
        <v>246</v>
      </c>
      <c r="D25" s="18">
        <v>0</v>
      </c>
      <c r="E25" s="10" t="s">
        <v>246</v>
      </c>
      <c r="F25" s="18">
        <v>5.4257887740430302E-3</v>
      </c>
      <c r="G25" s="10" t="s">
        <v>152</v>
      </c>
      <c r="H25" s="18">
        <v>0</v>
      </c>
      <c r="I25" s="10" t="s">
        <v>152</v>
      </c>
      <c r="J25" s="18">
        <v>0</v>
      </c>
      <c r="K25" s="10" t="s">
        <v>246</v>
      </c>
      <c r="L25" s="18">
        <v>0</v>
      </c>
      <c r="M25" s="10" t="s">
        <v>246</v>
      </c>
      <c r="N25" s="18">
        <v>0</v>
      </c>
      <c r="O25" s="10" t="s">
        <v>246</v>
      </c>
      <c r="P25" s="18">
        <v>0</v>
      </c>
      <c r="Q25" s="10" t="s">
        <v>246</v>
      </c>
      <c r="R25" s="18">
        <v>5.1945074213537901E-5</v>
      </c>
      <c r="S25" s="10" t="s">
        <v>152</v>
      </c>
    </row>
    <row r="26" spans="1:19" x14ac:dyDescent="0.2">
      <c r="A26" s="12" t="s">
        <v>188</v>
      </c>
      <c r="B26" s="18">
        <v>0</v>
      </c>
      <c r="C26" s="10" t="s">
        <v>246</v>
      </c>
      <c r="D26" s="18">
        <v>0</v>
      </c>
      <c r="E26" s="10" t="s">
        <v>246</v>
      </c>
      <c r="F26" s="18">
        <v>4.6726943157026399</v>
      </c>
      <c r="G26" s="10" t="s">
        <v>186</v>
      </c>
      <c r="H26" s="18">
        <v>0</v>
      </c>
      <c r="I26" s="10" t="s">
        <v>152</v>
      </c>
      <c r="J26" s="18">
        <v>0</v>
      </c>
      <c r="K26" s="10" t="s">
        <v>246</v>
      </c>
      <c r="L26" s="18">
        <v>0</v>
      </c>
      <c r="M26" s="10" t="s">
        <v>246</v>
      </c>
      <c r="N26" s="18">
        <v>0</v>
      </c>
      <c r="O26" s="10" t="s">
        <v>246</v>
      </c>
      <c r="P26" s="18">
        <v>0</v>
      </c>
      <c r="Q26" s="10" t="s">
        <v>246</v>
      </c>
      <c r="R26" s="18">
        <v>4.39856281940827E-2</v>
      </c>
      <c r="S26" s="10" t="s">
        <v>152</v>
      </c>
    </row>
    <row r="27" spans="1:19" x14ac:dyDescent="0.2">
      <c r="A27" s="12" t="s">
        <v>189</v>
      </c>
      <c r="B27" s="18">
        <v>0</v>
      </c>
      <c r="C27" s="10" t="s">
        <v>246</v>
      </c>
      <c r="D27" s="18">
        <v>0</v>
      </c>
      <c r="E27" s="10" t="s">
        <v>246</v>
      </c>
      <c r="F27" s="18">
        <v>24.338552733079801</v>
      </c>
      <c r="G27" s="10" t="s">
        <v>152</v>
      </c>
      <c r="H27" s="18">
        <v>0</v>
      </c>
      <c r="I27" s="10" t="s">
        <v>152</v>
      </c>
      <c r="J27" s="18">
        <v>0</v>
      </c>
      <c r="K27" s="10" t="s">
        <v>246</v>
      </c>
      <c r="L27" s="18">
        <v>0</v>
      </c>
      <c r="M27" s="10" t="s">
        <v>246</v>
      </c>
      <c r="N27" s="18">
        <v>0</v>
      </c>
      <c r="O27" s="10" t="s">
        <v>246</v>
      </c>
      <c r="P27" s="18">
        <v>0</v>
      </c>
      <c r="Q27" s="10" t="s">
        <v>246</v>
      </c>
      <c r="R27" s="18">
        <v>0.226212618628921</v>
      </c>
      <c r="S27" s="10" t="s">
        <v>152</v>
      </c>
    </row>
    <row r="28" spans="1:19" x14ac:dyDescent="0.2">
      <c r="A28" s="12" t="s">
        <v>190</v>
      </c>
      <c r="B28" s="18">
        <v>0</v>
      </c>
      <c r="C28" s="10" t="s">
        <v>246</v>
      </c>
      <c r="D28" s="18">
        <v>0</v>
      </c>
      <c r="E28" s="10" t="s">
        <v>246</v>
      </c>
      <c r="F28" s="18">
        <v>70.725021675794693</v>
      </c>
      <c r="G28" s="10" t="s">
        <v>152</v>
      </c>
      <c r="H28" s="18">
        <v>0</v>
      </c>
      <c r="I28" s="10" t="s">
        <v>152</v>
      </c>
      <c r="J28" s="18">
        <v>0</v>
      </c>
      <c r="K28" s="10" t="s">
        <v>246</v>
      </c>
      <c r="L28" s="18">
        <v>0</v>
      </c>
      <c r="M28" s="10" t="s">
        <v>246</v>
      </c>
      <c r="N28" s="18">
        <v>0</v>
      </c>
      <c r="O28" s="10" t="s">
        <v>246</v>
      </c>
      <c r="P28" s="18">
        <v>0</v>
      </c>
      <c r="Q28" s="10" t="s">
        <v>246</v>
      </c>
      <c r="R28" s="18">
        <v>0.65578629665798704</v>
      </c>
      <c r="S28" s="10" t="s">
        <v>152</v>
      </c>
    </row>
    <row r="29" spans="1:19" x14ac:dyDescent="0.2">
      <c r="A29" s="12" t="s">
        <v>191</v>
      </c>
      <c r="B29" s="18">
        <v>0</v>
      </c>
      <c r="C29" s="10" t="s">
        <v>246</v>
      </c>
      <c r="D29" s="18">
        <v>0</v>
      </c>
      <c r="E29" s="10" t="s">
        <v>246</v>
      </c>
      <c r="F29" s="18">
        <v>151.50356778797101</v>
      </c>
      <c r="G29" s="10" t="s">
        <v>152</v>
      </c>
      <c r="H29" s="18">
        <v>0</v>
      </c>
      <c r="I29" s="10" t="s">
        <v>152</v>
      </c>
      <c r="J29" s="18">
        <v>0</v>
      </c>
      <c r="K29" s="10" t="s">
        <v>246</v>
      </c>
      <c r="L29" s="18">
        <v>0</v>
      </c>
      <c r="M29" s="10" t="s">
        <v>246</v>
      </c>
      <c r="N29" s="18">
        <v>0</v>
      </c>
      <c r="O29" s="10" t="s">
        <v>246</v>
      </c>
      <c r="P29" s="18">
        <v>0</v>
      </c>
      <c r="Q29" s="10" t="s">
        <v>246</v>
      </c>
      <c r="R29" s="18">
        <v>1.41404489087088</v>
      </c>
      <c r="S29" s="10" t="s">
        <v>152</v>
      </c>
    </row>
    <row r="30" spans="1:19" x14ac:dyDescent="0.2">
      <c r="A30" s="12" t="s">
        <v>192</v>
      </c>
      <c r="B30" s="18">
        <v>0</v>
      </c>
      <c r="C30" s="10" t="s">
        <v>246</v>
      </c>
      <c r="D30" s="18">
        <v>0</v>
      </c>
      <c r="E30" s="10" t="s">
        <v>246</v>
      </c>
      <c r="F30" s="18">
        <v>391.448213576662</v>
      </c>
      <c r="G30" s="10" t="s">
        <v>152</v>
      </c>
      <c r="H30" s="18">
        <v>0</v>
      </c>
      <c r="I30" s="10" t="s">
        <v>152</v>
      </c>
      <c r="J30" s="18">
        <v>0</v>
      </c>
      <c r="K30" s="10" t="s">
        <v>246</v>
      </c>
      <c r="L30" s="18">
        <v>0</v>
      </c>
      <c r="M30" s="10" t="s">
        <v>246</v>
      </c>
      <c r="N30" s="18">
        <v>0</v>
      </c>
      <c r="O30" s="10" t="s">
        <v>246</v>
      </c>
      <c r="P30" s="18">
        <v>0</v>
      </c>
      <c r="Q30" s="10" t="s">
        <v>246</v>
      </c>
      <c r="R30" s="18">
        <v>3.65834465252505</v>
      </c>
      <c r="S30" s="10" t="s">
        <v>152</v>
      </c>
    </row>
    <row r="31" spans="1:19" x14ac:dyDescent="0.2">
      <c r="A31" s="12" t="s">
        <v>193</v>
      </c>
      <c r="B31" s="18">
        <v>0</v>
      </c>
      <c r="C31" s="10" t="s">
        <v>246</v>
      </c>
      <c r="D31" s="18">
        <v>0</v>
      </c>
      <c r="E31" s="10" t="s">
        <v>246</v>
      </c>
      <c r="F31" s="18">
        <v>0</v>
      </c>
      <c r="G31" s="10" t="s">
        <v>283</v>
      </c>
      <c r="H31" s="18">
        <v>0</v>
      </c>
      <c r="I31" s="10" t="s">
        <v>152</v>
      </c>
      <c r="J31" s="18">
        <v>0</v>
      </c>
      <c r="K31" s="10" t="s">
        <v>246</v>
      </c>
      <c r="L31" s="18">
        <v>0</v>
      </c>
      <c r="M31" s="10" t="s">
        <v>224</v>
      </c>
      <c r="N31" s="18">
        <v>0</v>
      </c>
      <c r="O31" s="10" t="s">
        <v>246</v>
      </c>
      <c r="P31" s="18">
        <v>0</v>
      </c>
      <c r="Q31" s="10" t="s">
        <v>246</v>
      </c>
      <c r="R31" s="18">
        <v>0</v>
      </c>
      <c r="S31" s="10" t="s">
        <v>169</v>
      </c>
    </row>
    <row r="32" spans="1:19" x14ac:dyDescent="0.2">
      <c r="A32" s="15" t="s">
        <v>195</v>
      </c>
      <c r="B32" s="19">
        <v>0</v>
      </c>
      <c r="C32" s="14" t="s">
        <v>246</v>
      </c>
      <c r="D32" s="19">
        <v>0</v>
      </c>
      <c r="E32" s="14" t="s">
        <v>246</v>
      </c>
      <c r="F32" s="19">
        <v>0</v>
      </c>
      <c r="G32" s="14" t="s">
        <v>167</v>
      </c>
      <c r="H32" s="19">
        <v>0</v>
      </c>
      <c r="I32" s="14" t="s">
        <v>152</v>
      </c>
      <c r="J32" s="19">
        <v>0</v>
      </c>
      <c r="K32" s="14" t="s">
        <v>246</v>
      </c>
      <c r="L32" s="19">
        <v>0</v>
      </c>
      <c r="M32" s="14" t="s">
        <v>224</v>
      </c>
      <c r="N32" s="19">
        <v>0</v>
      </c>
      <c r="O32" s="14" t="s">
        <v>246</v>
      </c>
      <c r="P32" s="19">
        <v>0</v>
      </c>
      <c r="Q32" s="14" t="s">
        <v>246</v>
      </c>
      <c r="R32" s="19">
        <v>0</v>
      </c>
      <c r="S32" s="14" t="s">
        <v>169</v>
      </c>
    </row>
    <row r="34" spans="1:2" x14ac:dyDescent="0.2">
      <c r="A34" s="16" t="s">
        <v>196</v>
      </c>
      <c r="B34" s="16" t="s">
        <v>197</v>
      </c>
    </row>
    <row r="36" spans="1:2" x14ac:dyDescent="0.2">
      <c r="B36" s="16" t="s">
        <v>284</v>
      </c>
    </row>
    <row r="37" spans="1:2" x14ac:dyDescent="0.2">
      <c r="B37" s="16" t="s">
        <v>285</v>
      </c>
    </row>
    <row r="38" spans="1:2" x14ac:dyDescent="0.2">
      <c r="B38" s="16" t="s">
        <v>286</v>
      </c>
    </row>
    <row r="39" spans="1:2" x14ac:dyDescent="0.2">
      <c r="B39" s="16" t="s">
        <v>287</v>
      </c>
    </row>
    <row r="40" spans="1:2" x14ac:dyDescent="0.2">
      <c r="B40" s="16" t="s">
        <v>288</v>
      </c>
    </row>
    <row r="41" spans="1:2" x14ac:dyDescent="0.2">
      <c r="B41" s="16" t="s">
        <v>289</v>
      </c>
    </row>
    <row r="42" spans="1:2" x14ac:dyDescent="0.2">
      <c r="B42" s="16" t="s">
        <v>290</v>
      </c>
    </row>
    <row r="44" spans="1:2" x14ac:dyDescent="0.2">
      <c r="B44" s="16" t="s">
        <v>203</v>
      </c>
    </row>
    <row r="45" spans="1:2" x14ac:dyDescent="0.2">
      <c r="B45" s="16" t="s">
        <v>250</v>
      </c>
    </row>
    <row r="46" spans="1:2" x14ac:dyDescent="0.2">
      <c r="B46" s="16" t="s">
        <v>204</v>
      </c>
    </row>
    <row r="49" spans="1:1" x14ac:dyDescent="0.2">
      <c r="A49" s="17" t="str">
        <f>HYPERLINK("#'INTERACTIVE_GAMING 2'!A2", "&lt;&lt;&lt; Previous table")</f>
        <v>&lt;&lt;&lt; Previous table</v>
      </c>
    </row>
    <row r="50" spans="1:1" x14ac:dyDescent="0.2">
      <c r="A50" s="17" t="str">
        <f>HYPERLINK("#'INTERACTIVE_GAMING 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S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HYPERLINK("#'INDEX'!B39", "Link to index")</f>
        <v>Link to index</v>
      </c>
    </row>
    <row r="2" spans="1:19" ht="15.75" customHeight="1" x14ac:dyDescent="0.2">
      <c r="A2" s="27" t="s">
        <v>293</v>
      </c>
      <c r="B2" s="28"/>
      <c r="C2" s="28"/>
      <c r="D2" s="28"/>
      <c r="E2" s="28"/>
      <c r="F2" s="28"/>
      <c r="G2" s="28"/>
      <c r="H2" s="28"/>
      <c r="I2" s="28"/>
      <c r="J2" s="28"/>
      <c r="K2" s="28"/>
      <c r="L2" s="28"/>
      <c r="M2" s="28"/>
      <c r="N2" s="28"/>
      <c r="O2" s="28"/>
      <c r="P2" s="28"/>
      <c r="Q2" s="28"/>
      <c r="R2" s="28"/>
      <c r="S2" s="28"/>
    </row>
    <row r="3" spans="1:19" ht="15.75" customHeight="1" x14ac:dyDescent="0.2">
      <c r="A3" s="27" t="s">
        <v>50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1557.6321859125601</v>
      </c>
      <c r="G7" s="10" t="s">
        <v>152</v>
      </c>
      <c r="H7" s="18">
        <v>3.0532256859162402E-2</v>
      </c>
      <c r="I7" s="10" t="s">
        <v>152</v>
      </c>
      <c r="J7" s="18">
        <v>0</v>
      </c>
      <c r="K7" s="10" t="s">
        <v>246</v>
      </c>
      <c r="L7" s="18">
        <v>0</v>
      </c>
      <c r="M7" s="10" t="s">
        <v>152</v>
      </c>
      <c r="N7" s="18">
        <v>0</v>
      </c>
      <c r="O7" s="10" t="s">
        <v>246</v>
      </c>
      <c r="P7" s="18">
        <v>0</v>
      </c>
      <c r="Q7" s="10" t="s">
        <v>246</v>
      </c>
      <c r="R7" s="18">
        <v>15.047050157489</v>
      </c>
      <c r="S7" s="10" t="s">
        <v>152</v>
      </c>
    </row>
    <row r="8" spans="1:19" x14ac:dyDescent="0.2">
      <c r="A8" s="12" t="s">
        <v>164</v>
      </c>
      <c r="B8" s="18">
        <v>0</v>
      </c>
      <c r="C8" s="10" t="s">
        <v>246</v>
      </c>
      <c r="D8" s="18">
        <v>0</v>
      </c>
      <c r="E8" s="10" t="s">
        <v>246</v>
      </c>
      <c r="F8" s="18">
        <v>3595.6731548237599</v>
      </c>
      <c r="G8" s="10" t="s">
        <v>152</v>
      </c>
      <c r="H8" s="18">
        <v>9.4191827023671006</v>
      </c>
      <c r="I8" s="10" t="s">
        <v>152</v>
      </c>
      <c r="J8" s="18">
        <v>0</v>
      </c>
      <c r="K8" s="10" t="s">
        <v>246</v>
      </c>
      <c r="L8" s="18">
        <v>4.3239479855915502E-2</v>
      </c>
      <c r="M8" s="10" t="s">
        <v>168</v>
      </c>
      <c r="N8" s="18">
        <v>0</v>
      </c>
      <c r="O8" s="10" t="s">
        <v>246</v>
      </c>
      <c r="P8" s="18">
        <v>0</v>
      </c>
      <c r="Q8" s="10" t="s">
        <v>246</v>
      </c>
      <c r="R8" s="18">
        <v>36.538211182498401</v>
      </c>
      <c r="S8" s="10" t="s">
        <v>152</v>
      </c>
    </row>
    <row r="9" spans="1:19" x14ac:dyDescent="0.2">
      <c r="A9" s="12" t="s">
        <v>165</v>
      </c>
      <c r="B9" s="18">
        <v>0</v>
      </c>
      <c r="C9" s="10" t="s">
        <v>246</v>
      </c>
      <c r="D9" s="18">
        <v>0</v>
      </c>
      <c r="E9" s="10" t="s">
        <v>246</v>
      </c>
      <c r="F9" s="18">
        <v>4184.8380220584604</v>
      </c>
      <c r="G9" s="10" t="s">
        <v>152</v>
      </c>
      <c r="H9" s="18">
        <v>0</v>
      </c>
      <c r="I9" s="10" t="s">
        <v>282</v>
      </c>
      <c r="J9" s="18">
        <v>0</v>
      </c>
      <c r="K9" s="10" t="s">
        <v>246</v>
      </c>
      <c r="L9" s="18">
        <v>12.820088647102599</v>
      </c>
      <c r="M9" s="10" t="s">
        <v>168</v>
      </c>
      <c r="N9" s="18">
        <v>0</v>
      </c>
      <c r="O9" s="10" t="s">
        <v>246</v>
      </c>
      <c r="P9" s="18">
        <v>0</v>
      </c>
      <c r="Q9" s="10" t="s">
        <v>246</v>
      </c>
      <c r="R9" s="18">
        <v>40.673069370291799</v>
      </c>
      <c r="S9" s="10" t="s">
        <v>152</v>
      </c>
    </row>
    <row r="10" spans="1:19" x14ac:dyDescent="0.2">
      <c r="A10" s="12" t="s">
        <v>166</v>
      </c>
      <c r="B10" s="18">
        <v>0</v>
      </c>
      <c r="C10" s="10" t="s">
        <v>246</v>
      </c>
      <c r="D10" s="18">
        <v>0</v>
      </c>
      <c r="E10" s="10" t="s">
        <v>246</v>
      </c>
      <c r="F10" s="18">
        <v>5850.1485065759598</v>
      </c>
      <c r="G10" s="10" t="s">
        <v>152</v>
      </c>
      <c r="H10" s="18">
        <v>0</v>
      </c>
      <c r="I10" s="10" t="s">
        <v>152</v>
      </c>
      <c r="J10" s="18">
        <v>0</v>
      </c>
      <c r="K10" s="10" t="s">
        <v>246</v>
      </c>
      <c r="L10" s="18">
        <v>7.4864236869559999</v>
      </c>
      <c r="M10" s="10" t="s">
        <v>168</v>
      </c>
      <c r="N10" s="18">
        <v>0</v>
      </c>
      <c r="O10" s="10" t="s">
        <v>246</v>
      </c>
      <c r="P10" s="18">
        <v>0</v>
      </c>
      <c r="Q10" s="10" t="s">
        <v>246</v>
      </c>
      <c r="R10" s="18">
        <v>55.969678473448901</v>
      </c>
      <c r="S10" s="10" t="s">
        <v>152</v>
      </c>
    </row>
    <row r="11" spans="1:19" x14ac:dyDescent="0.2">
      <c r="A11" s="12" t="s">
        <v>170</v>
      </c>
      <c r="B11" s="18">
        <v>0</v>
      </c>
      <c r="C11" s="10" t="s">
        <v>246</v>
      </c>
      <c r="D11" s="18">
        <v>0</v>
      </c>
      <c r="E11" s="10" t="s">
        <v>246</v>
      </c>
      <c r="F11" s="18">
        <v>4469.6808377315501</v>
      </c>
      <c r="G11" s="10" t="s">
        <v>152</v>
      </c>
      <c r="H11" s="18">
        <v>0</v>
      </c>
      <c r="I11" s="10" t="s">
        <v>152</v>
      </c>
      <c r="J11" s="18">
        <v>0</v>
      </c>
      <c r="K11" s="10" t="s">
        <v>246</v>
      </c>
      <c r="L11" s="18">
        <v>0</v>
      </c>
      <c r="M11" s="10" t="s">
        <v>246</v>
      </c>
      <c r="N11" s="18">
        <v>0</v>
      </c>
      <c r="O11" s="10" t="s">
        <v>246</v>
      </c>
      <c r="P11" s="18">
        <v>0</v>
      </c>
      <c r="Q11" s="10" t="s">
        <v>246</v>
      </c>
      <c r="R11" s="18">
        <v>42.184787829403803</v>
      </c>
      <c r="S11" s="10" t="s">
        <v>152</v>
      </c>
    </row>
    <row r="12" spans="1:19" x14ac:dyDescent="0.2">
      <c r="A12" s="12" t="s">
        <v>171</v>
      </c>
      <c r="B12" s="18">
        <v>0</v>
      </c>
      <c r="C12" s="10" t="s">
        <v>246</v>
      </c>
      <c r="D12" s="18">
        <v>0</v>
      </c>
      <c r="E12" s="10" t="s">
        <v>246</v>
      </c>
      <c r="F12" s="18">
        <v>3770.15356025039</v>
      </c>
      <c r="G12" s="10" t="s">
        <v>152</v>
      </c>
      <c r="H12" s="18">
        <v>0</v>
      </c>
      <c r="I12" s="10" t="s">
        <v>152</v>
      </c>
      <c r="J12" s="18">
        <v>0</v>
      </c>
      <c r="K12" s="10" t="s">
        <v>246</v>
      </c>
      <c r="L12" s="18">
        <v>0</v>
      </c>
      <c r="M12" s="10" t="s">
        <v>246</v>
      </c>
      <c r="N12" s="18">
        <v>0</v>
      </c>
      <c r="O12" s="10" t="s">
        <v>246</v>
      </c>
      <c r="P12" s="18">
        <v>0</v>
      </c>
      <c r="Q12" s="10" t="s">
        <v>246</v>
      </c>
      <c r="R12" s="18">
        <v>35.5832674007289</v>
      </c>
      <c r="S12" s="10" t="s">
        <v>152</v>
      </c>
    </row>
    <row r="13" spans="1:19" x14ac:dyDescent="0.2">
      <c r="A13" s="12" t="s">
        <v>172</v>
      </c>
      <c r="B13" s="18">
        <v>0</v>
      </c>
      <c r="C13" s="10" t="s">
        <v>246</v>
      </c>
      <c r="D13" s="18">
        <v>0</v>
      </c>
      <c r="E13" s="10" t="s">
        <v>246</v>
      </c>
      <c r="F13" s="18">
        <v>4083.1589885757298</v>
      </c>
      <c r="G13" s="10" t="s">
        <v>152</v>
      </c>
      <c r="H13" s="18">
        <v>0</v>
      </c>
      <c r="I13" s="10" t="s">
        <v>152</v>
      </c>
      <c r="J13" s="18">
        <v>0</v>
      </c>
      <c r="K13" s="10" t="s">
        <v>246</v>
      </c>
      <c r="L13" s="18">
        <v>0</v>
      </c>
      <c r="M13" s="10" t="s">
        <v>246</v>
      </c>
      <c r="N13" s="18">
        <v>0</v>
      </c>
      <c r="O13" s="10" t="s">
        <v>246</v>
      </c>
      <c r="P13" s="18">
        <v>0</v>
      </c>
      <c r="Q13" s="10" t="s">
        <v>246</v>
      </c>
      <c r="R13" s="18">
        <v>38.726829624152799</v>
      </c>
      <c r="S13" s="10" t="s">
        <v>152</v>
      </c>
    </row>
    <row r="14" spans="1:19" x14ac:dyDescent="0.2">
      <c r="A14" s="12" t="s">
        <v>173</v>
      </c>
      <c r="B14" s="18">
        <v>0</v>
      </c>
      <c r="C14" s="10" t="s">
        <v>246</v>
      </c>
      <c r="D14" s="18">
        <v>0</v>
      </c>
      <c r="E14" s="10" t="s">
        <v>246</v>
      </c>
      <c r="F14" s="18">
        <v>1729.3738594669801</v>
      </c>
      <c r="G14" s="10" t="s">
        <v>152</v>
      </c>
      <c r="H14" s="18">
        <v>0</v>
      </c>
      <c r="I14" s="10" t="s">
        <v>152</v>
      </c>
      <c r="J14" s="18">
        <v>0</v>
      </c>
      <c r="K14" s="10" t="s">
        <v>246</v>
      </c>
      <c r="L14" s="18">
        <v>0</v>
      </c>
      <c r="M14" s="10" t="s">
        <v>246</v>
      </c>
      <c r="N14" s="18">
        <v>0</v>
      </c>
      <c r="O14" s="10" t="s">
        <v>246</v>
      </c>
      <c r="P14" s="18">
        <v>0</v>
      </c>
      <c r="Q14" s="10" t="s">
        <v>246</v>
      </c>
      <c r="R14" s="18">
        <v>16.495715492378</v>
      </c>
      <c r="S14" s="10" t="s">
        <v>152</v>
      </c>
    </row>
    <row r="15" spans="1:19" x14ac:dyDescent="0.2">
      <c r="A15" s="12" t="s">
        <v>174</v>
      </c>
      <c r="B15" s="18">
        <v>0</v>
      </c>
      <c r="C15" s="10" t="s">
        <v>246</v>
      </c>
      <c r="D15" s="18">
        <v>0</v>
      </c>
      <c r="E15" s="10" t="s">
        <v>246</v>
      </c>
      <c r="F15" s="18">
        <v>888.71038078172205</v>
      </c>
      <c r="G15" s="10" t="s">
        <v>152</v>
      </c>
      <c r="H15" s="18">
        <v>0</v>
      </c>
      <c r="I15" s="10" t="s">
        <v>152</v>
      </c>
      <c r="J15" s="18">
        <v>0</v>
      </c>
      <c r="K15" s="10" t="s">
        <v>246</v>
      </c>
      <c r="L15" s="18">
        <v>0</v>
      </c>
      <c r="M15" s="10" t="s">
        <v>246</v>
      </c>
      <c r="N15" s="18">
        <v>0</v>
      </c>
      <c r="O15" s="10" t="s">
        <v>246</v>
      </c>
      <c r="P15" s="18">
        <v>0</v>
      </c>
      <c r="Q15" s="10" t="s">
        <v>246</v>
      </c>
      <c r="R15" s="18">
        <v>8.5633040376572698</v>
      </c>
      <c r="S15" s="10" t="s">
        <v>152</v>
      </c>
    </row>
    <row r="16" spans="1:19" x14ac:dyDescent="0.2">
      <c r="A16" s="12" t="s">
        <v>176</v>
      </c>
      <c r="B16" s="18">
        <v>0</v>
      </c>
      <c r="C16" s="10" t="s">
        <v>246</v>
      </c>
      <c r="D16" s="18">
        <v>0</v>
      </c>
      <c r="E16" s="10" t="s">
        <v>246</v>
      </c>
      <c r="F16" s="18">
        <v>188.30025456300299</v>
      </c>
      <c r="G16" s="10" t="s">
        <v>152</v>
      </c>
      <c r="H16" s="18">
        <v>0</v>
      </c>
      <c r="I16" s="10" t="s">
        <v>152</v>
      </c>
      <c r="J16" s="18">
        <v>0</v>
      </c>
      <c r="K16" s="10" t="s">
        <v>246</v>
      </c>
      <c r="L16" s="18">
        <v>0</v>
      </c>
      <c r="M16" s="10" t="s">
        <v>246</v>
      </c>
      <c r="N16" s="18">
        <v>0</v>
      </c>
      <c r="O16" s="10" t="s">
        <v>246</v>
      </c>
      <c r="P16" s="18">
        <v>0</v>
      </c>
      <c r="Q16" s="10" t="s">
        <v>246</v>
      </c>
      <c r="R16" s="18">
        <v>1.83721517660414</v>
      </c>
      <c r="S16" s="10" t="s">
        <v>152</v>
      </c>
    </row>
    <row r="17" spans="1:19" x14ac:dyDescent="0.2">
      <c r="A17" s="12" t="s">
        <v>177</v>
      </c>
      <c r="B17" s="18">
        <v>0</v>
      </c>
      <c r="C17" s="10" t="s">
        <v>246</v>
      </c>
      <c r="D17" s="18">
        <v>0</v>
      </c>
      <c r="E17" s="10" t="s">
        <v>246</v>
      </c>
      <c r="F17" s="18">
        <v>0</v>
      </c>
      <c r="G17" s="10" t="s">
        <v>152</v>
      </c>
      <c r="H17" s="18">
        <v>0</v>
      </c>
      <c r="I17" s="10" t="s">
        <v>152</v>
      </c>
      <c r="J17" s="18">
        <v>0</v>
      </c>
      <c r="K17" s="10" t="s">
        <v>246</v>
      </c>
      <c r="L17" s="18">
        <v>0</v>
      </c>
      <c r="M17" s="10" t="s">
        <v>246</v>
      </c>
      <c r="N17" s="18">
        <v>0</v>
      </c>
      <c r="O17" s="10" t="s">
        <v>246</v>
      </c>
      <c r="P17" s="18">
        <v>0</v>
      </c>
      <c r="Q17" s="10" t="s">
        <v>246</v>
      </c>
      <c r="R17" s="18">
        <v>0</v>
      </c>
      <c r="S17" s="10" t="s">
        <v>152</v>
      </c>
    </row>
    <row r="18" spans="1:19" x14ac:dyDescent="0.2">
      <c r="A18" s="12" t="s">
        <v>178</v>
      </c>
      <c r="B18" s="18">
        <v>0</v>
      </c>
      <c r="C18" s="10" t="s">
        <v>246</v>
      </c>
      <c r="D18" s="18">
        <v>0</v>
      </c>
      <c r="E18" s="10" t="s">
        <v>246</v>
      </c>
      <c r="F18" s="18">
        <v>0</v>
      </c>
      <c r="G18" s="10" t="s">
        <v>152</v>
      </c>
      <c r="H18" s="18">
        <v>0</v>
      </c>
      <c r="I18" s="10" t="s">
        <v>152</v>
      </c>
      <c r="J18" s="18">
        <v>0</v>
      </c>
      <c r="K18" s="10" t="s">
        <v>246</v>
      </c>
      <c r="L18" s="18">
        <v>0</v>
      </c>
      <c r="M18" s="10" t="s">
        <v>246</v>
      </c>
      <c r="N18" s="18">
        <v>0</v>
      </c>
      <c r="O18" s="10" t="s">
        <v>246</v>
      </c>
      <c r="P18" s="18">
        <v>0</v>
      </c>
      <c r="Q18" s="10" t="s">
        <v>246</v>
      </c>
      <c r="R18" s="18">
        <v>0</v>
      </c>
      <c r="S18" s="10" t="s">
        <v>152</v>
      </c>
    </row>
    <row r="19" spans="1:19" x14ac:dyDescent="0.2">
      <c r="A19" s="12" t="s">
        <v>179</v>
      </c>
      <c r="B19" s="18">
        <v>0</v>
      </c>
      <c r="C19" s="10" t="s">
        <v>246</v>
      </c>
      <c r="D19" s="18">
        <v>0</v>
      </c>
      <c r="E19" s="10" t="s">
        <v>246</v>
      </c>
      <c r="F19" s="18">
        <v>0</v>
      </c>
      <c r="G19" s="10" t="s">
        <v>152</v>
      </c>
      <c r="H19" s="18">
        <v>0</v>
      </c>
      <c r="I19" s="10" t="s">
        <v>152</v>
      </c>
      <c r="J19" s="18">
        <v>0</v>
      </c>
      <c r="K19" s="10" t="s">
        <v>246</v>
      </c>
      <c r="L19" s="18">
        <v>0</v>
      </c>
      <c r="M19" s="10" t="s">
        <v>246</v>
      </c>
      <c r="N19" s="18">
        <v>0</v>
      </c>
      <c r="O19" s="10" t="s">
        <v>246</v>
      </c>
      <c r="P19" s="18">
        <v>0</v>
      </c>
      <c r="Q19" s="10" t="s">
        <v>246</v>
      </c>
      <c r="R19" s="18">
        <v>0</v>
      </c>
      <c r="S19" s="10" t="s">
        <v>152</v>
      </c>
    </row>
    <row r="20" spans="1:19" x14ac:dyDescent="0.2">
      <c r="A20" s="12" t="s">
        <v>180</v>
      </c>
      <c r="B20" s="18">
        <v>0</v>
      </c>
      <c r="C20" s="10" t="s">
        <v>246</v>
      </c>
      <c r="D20" s="18">
        <v>0</v>
      </c>
      <c r="E20" s="10" t="s">
        <v>246</v>
      </c>
      <c r="F20" s="18">
        <v>0</v>
      </c>
      <c r="G20" s="10" t="s">
        <v>152</v>
      </c>
      <c r="H20" s="18">
        <v>0</v>
      </c>
      <c r="I20" s="10" t="s">
        <v>152</v>
      </c>
      <c r="J20" s="18">
        <v>0</v>
      </c>
      <c r="K20" s="10" t="s">
        <v>246</v>
      </c>
      <c r="L20" s="18">
        <v>0</v>
      </c>
      <c r="M20" s="10" t="s">
        <v>246</v>
      </c>
      <c r="N20" s="18">
        <v>0</v>
      </c>
      <c r="O20" s="10" t="s">
        <v>246</v>
      </c>
      <c r="P20" s="18">
        <v>0</v>
      </c>
      <c r="Q20" s="10" t="s">
        <v>246</v>
      </c>
      <c r="R20" s="18">
        <v>0</v>
      </c>
      <c r="S20" s="10" t="s">
        <v>152</v>
      </c>
    </row>
    <row r="21" spans="1:19" x14ac:dyDescent="0.2">
      <c r="A21" s="12" t="s">
        <v>181</v>
      </c>
      <c r="B21" s="18">
        <v>0</v>
      </c>
      <c r="C21" s="10" t="s">
        <v>246</v>
      </c>
      <c r="D21" s="18">
        <v>0</v>
      </c>
      <c r="E21" s="10" t="s">
        <v>246</v>
      </c>
      <c r="F21" s="18">
        <v>0</v>
      </c>
      <c r="G21" s="10" t="s">
        <v>152</v>
      </c>
      <c r="H21" s="18">
        <v>0</v>
      </c>
      <c r="I21" s="10" t="s">
        <v>152</v>
      </c>
      <c r="J21" s="18">
        <v>0</v>
      </c>
      <c r="K21" s="10" t="s">
        <v>246</v>
      </c>
      <c r="L21" s="18">
        <v>0</v>
      </c>
      <c r="M21" s="10" t="s">
        <v>246</v>
      </c>
      <c r="N21" s="18">
        <v>0</v>
      </c>
      <c r="O21" s="10" t="s">
        <v>246</v>
      </c>
      <c r="P21" s="18">
        <v>0</v>
      </c>
      <c r="Q21" s="10" t="s">
        <v>246</v>
      </c>
      <c r="R21" s="18">
        <v>0</v>
      </c>
      <c r="S21" s="10" t="s">
        <v>152</v>
      </c>
    </row>
    <row r="22" spans="1:19" x14ac:dyDescent="0.2">
      <c r="A22" s="12" t="s">
        <v>182</v>
      </c>
      <c r="B22" s="18">
        <v>0</v>
      </c>
      <c r="C22" s="10" t="s">
        <v>246</v>
      </c>
      <c r="D22" s="18">
        <v>0</v>
      </c>
      <c r="E22" s="10" t="s">
        <v>246</v>
      </c>
      <c r="F22" s="18">
        <v>0</v>
      </c>
      <c r="G22" s="10" t="s">
        <v>152</v>
      </c>
      <c r="H22" s="18">
        <v>0</v>
      </c>
      <c r="I22" s="10" t="s">
        <v>152</v>
      </c>
      <c r="J22" s="18">
        <v>0</v>
      </c>
      <c r="K22" s="10" t="s">
        <v>246</v>
      </c>
      <c r="L22" s="18">
        <v>0</v>
      </c>
      <c r="M22" s="10" t="s">
        <v>246</v>
      </c>
      <c r="N22" s="18">
        <v>0</v>
      </c>
      <c r="O22" s="10" t="s">
        <v>246</v>
      </c>
      <c r="P22" s="18">
        <v>0</v>
      </c>
      <c r="Q22" s="10" t="s">
        <v>246</v>
      </c>
      <c r="R22" s="18">
        <v>0</v>
      </c>
      <c r="S22" s="10" t="s">
        <v>152</v>
      </c>
    </row>
    <row r="23" spans="1:19" x14ac:dyDescent="0.2">
      <c r="A23" s="12" t="s">
        <v>184</v>
      </c>
      <c r="B23" s="18">
        <v>0</v>
      </c>
      <c r="C23" s="10" t="s">
        <v>246</v>
      </c>
      <c r="D23" s="18">
        <v>0</v>
      </c>
      <c r="E23" s="10" t="s">
        <v>246</v>
      </c>
      <c r="F23" s="18">
        <v>6.3815635101412305E-2</v>
      </c>
      <c r="G23" s="10" t="s">
        <v>152</v>
      </c>
      <c r="H23" s="18">
        <v>0</v>
      </c>
      <c r="I23" s="10" t="s">
        <v>152</v>
      </c>
      <c r="J23" s="18">
        <v>0</v>
      </c>
      <c r="K23" s="10" t="s">
        <v>246</v>
      </c>
      <c r="L23" s="18">
        <v>0</v>
      </c>
      <c r="M23" s="10" t="s">
        <v>246</v>
      </c>
      <c r="N23" s="18">
        <v>0</v>
      </c>
      <c r="O23" s="10" t="s">
        <v>246</v>
      </c>
      <c r="P23" s="18">
        <v>0</v>
      </c>
      <c r="Q23" s="10" t="s">
        <v>246</v>
      </c>
      <c r="R23" s="18">
        <v>6.2659626219818405E-4</v>
      </c>
      <c r="S23" s="10" t="s">
        <v>152</v>
      </c>
    </row>
    <row r="24" spans="1:19" x14ac:dyDescent="0.2">
      <c r="A24" s="12" t="s">
        <v>185</v>
      </c>
      <c r="B24" s="18">
        <v>0</v>
      </c>
      <c r="C24" s="10" t="s">
        <v>246</v>
      </c>
      <c r="D24" s="18">
        <v>0</v>
      </c>
      <c r="E24" s="10" t="s">
        <v>246</v>
      </c>
      <c r="F24" s="18">
        <v>3.4298567505996802E-2</v>
      </c>
      <c r="G24" s="10" t="s">
        <v>152</v>
      </c>
      <c r="H24" s="18">
        <v>0</v>
      </c>
      <c r="I24" s="10" t="s">
        <v>152</v>
      </c>
      <c r="J24" s="18">
        <v>0</v>
      </c>
      <c r="K24" s="10" t="s">
        <v>246</v>
      </c>
      <c r="L24" s="18">
        <v>0</v>
      </c>
      <c r="M24" s="10" t="s">
        <v>246</v>
      </c>
      <c r="N24" s="18">
        <v>0</v>
      </c>
      <c r="O24" s="10" t="s">
        <v>246</v>
      </c>
      <c r="P24" s="18">
        <v>0</v>
      </c>
      <c r="Q24" s="10" t="s">
        <v>246</v>
      </c>
      <c r="R24" s="18">
        <v>3.3295658944881103E-4</v>
      </c>
      <c r="S24" s="10" t="s">
        <v>152</v>
      </c>
    </row>
    <row r="25" spans="1:19" x14ac:dyDescent="0.2">
      <c r="A25" s="12" t="s">
        <v>187</v>
      </c>
      <c r="B25" s="18">
        <v>0</v>
      </c>
      <c r="C25" s="10" t="s">
        <v>246</v>
      </c>
      <c r="D25" s="18">
        <v>0</v>
      </c>
      <c r="E25" s="10" t="s">
        <v>246</v>
      </c>
      <c r="F25" s="18">
        <v>6.7752798280998798E-3</v>
      </c>
      <c r="G25" s="10" t="s">
        <v>152</v>
      </c>
      <c r="H25" s="18">
        <v>0</v>
      </c>
      <c r="I25" s="10" t="s">
        <v>152</v>
      </c>
      <c r="J25" s="18">
        <v>0</v>
      </c>
      <c r="K25" s="10" t="s">
        <v>246</v>
      </c>
      <c r="L25" s="18">
        <v>0</v>
      </c>
      <c r="M25" s="10" t="s">
        <v>246</v>
      </c>
      <c r="N25" s="18">
        <v>0</v>
      </c>
      <c r="O25" s="10" t="s">
        <v>246</v>
      </c>
      <c r="P25" s="18">
        <v>0</v>
      </c>
      <c r="Q25" s="10" t="s">
        <v>246</v>
      </c>
      <c r="R25" s="18">
        <v>6.4864746517930705E-5</v>
      </c>
      <c r="S25" s="10" t="s">
        <v>152</v>
      </c>
    </row>
    <row r="26" spans="1:19" x14ac:dyDescent="0.2">
      <c r="A26" s="12" t="s">
        <v>188</v>
      </c>
      <c r="B26" s="18">
        <v>0</v>
      </c>
      <c r="C26" s="10" t="s">
        <v>246</v>
      </c>
      <c r="D26" s="18">
        <v>0</v>
      </c>
      <c r="E26" s="10" t="s">
        <v>246</v>
      </c>
      <c r="F26" s="18">
        <v>5.7392235353018597</v>
      </c>
      <c r="G26" s="10" t="s">
        <v>186</v>
      </c>
      <c r="H26" s="18">
        <v>0</v>
      </c>
      <c r="I26" s="10" t="s">
        <v>152</v>
      </c>
      <c r="J26" s="18">
        <v>0</v>
      </c>
      <c r="K26" s="10" t="s">
        <v>246</v>
      </c>
      <c r="L26" s="18">
        <v>0</v>
      </c>
      <c r="M26" s="10" t="s">
        <v>246</v>
      </c>
      <c r="N26" s="18">
        <v>0</v>
      </c>
      <c r="O26" s="10" t="s">
        <v>246</v>
      </c>
      <c r="P26" s="18">
        <v>0</v>
      </c>
      <c r="Q26" s="10" t="s">
        <v>246</v>
      </c>
      <c r="R26" s="18">
        <v>5.4025223027788803E-2</v>
      </c>
      <c r="S26" s="10" t="s">
        <v>152</v>
      </c>
    </row>
    <row r="27" spans="1:19" x14ac:dyDescent="0.2">
      <c r="A27" s="12" t="s">
        <v>189</v>
      </c>
      <c r="B27" s="18">
        <v>0</v>
      </c>
      <c r="C27" s="10" t="s">
        <v>246</v>
      </c>
      <c r="D27" s="18">
        <v>0</v>
      </c>
      <c r="E27" s="10" t="s">
        <v>246</v>
      </c>
      <c r="F27" s="18">
        <v>29.521482393548901</v>
      </c>
      <c r="G27" s="10" t="s">
        <v>152</v>
      </c>
      <c r="H27" s="18">
        <v>0</v>
      </c>
      <c r="I27" s="10" t="s">
        <v>152</v>
      </c>
      <c r="J27" s="18">
        <v>0</v>
      </c>
      <c r="K27" s="10" t="s">
        <v>246</v>
      </c>
      <c r="L27" s="18">
        <v>0</v>
      </c>
      <c r="M27" s="10" t="s">
        <v>246</v>
      </c>
      <c r="N27" s="18">
        <v>0</v>
      </c>
      <c r="O27" s="10" t="s">
        <v>246</v>
      </c>
      <c r="P27" s="18">
        <v>0</v>
      </c>
      <c r="Q27" s="10" t="s">
        <v>246</v>
      </c>
      <c r="R27" s="18">
        <v>0.27438491973171802</v>
      </c>
      <c r="S27" s="10" t="s">
        <v>152</v>
      </c>
    </row>
    <row r="28" spans="1:19" x14ac:dyDescent="0.2">
      <c r="A28" s="12" t="s">
        <v>190</v>
      </c>
      <c r="B28" s="18">
        <v>0</v>
      </c>
      <c r="C28" s="10" t="s">
        <v>246</v>
      </c>
      <c r="D28" s="18">
        <v>0</v>
      </c>
      <c r="E28" s="10" t="s">
        <v>246</v>
      </c>
      <c r="F28" s="18">
        <v>84.419327343411894</v>
      </c>
      <c r="G28" s="10" t="s">
        <v>152</v>
      </c>
      <c r="H28" s="18">
        <v>0</v>
      </c>
      <c r="I28" s="10" t="s">
        <v>152</v>
      </c>
      <c r="J28" s="18">
        <v>0</v>
      </c>
      <c r="K28" s="10" t="s">
        <v>246</v>
      </c>
      <c r="L28" s="18">
        <v>0</v>
      </c>
      <c r="M28" s="10" t="s">
        <v>246</v>
      </c>
      <c r="N28" s="18">
        <v>0</v>
      </c>
      <c r="O28" s="10" t="s">
        <v>246</v>
      </c>
      <c r="P28" s="18">
        <v>0</v>
      </c>
      <c r="Q28" s="10" t="s">
        <v>246</v>
      </c>
      <c r="R28" s="18">
        <v>0.78276452566774402</v>
      </c>
      <c r="S28" s="10" t="s">
        <v>152</v>
      </c>
    </row>
    <row r="29" spans="1:19" x14ac:dyDescent="0.2">
      <c r="A29" s="12" t="s">
        <v>191</v>
      </c>
      <c r="B29" s="18">
        <v>0</v>
      </c>
      <c r="C29" s="10" t="s">
        <v>246</v>
      </c>
      <c r="D29" s="18">
        <v>0</v>
      </c>
      <c r="E29" s="10" t="s">
        <v>246</v>
      </c>
      <c r="F29" s="18">
        <v>172.994695223311</v>
      </c>
      <c r="G29" s="10" t="s">
        <v>152</v>
      </c>
      <c r="H29" s="18">
        <v>0</v>
      </c>
      <c r="I29" s="10" t="s">
        <v>152</v>
      </c>
      <c r="J29" s="18">
        <v>0</v>
      </c>
      <c r="K29" s="10" t="s">
        <v>246</v>
      </c>
      <c r="L29" s="18">
        <v>0</v>
      </c>
      <c r="M29" s="10" t="s">
        <v>246</v>
      </c>
      <c r="N29" s="18">
        <v>0</v>
      </c>
      <c r="O29" s="10" t="s">
        <v>246</v>
      </c>
      <c r="P29" s="18">
        <v>0</v>
      </c>
      <c r="Q29" s="10" t="s">
        <v>246</v>
      </c>
      <c r="R29" s="18">
        <v>1.61463039121716</v>
      </c>
      <c r="S29" s="10" t="s">
        <v>152</v>
      </c>
    </row>
    <row r="30" spans="1:19" x14ac:dyDescent="0.2">
      <c r="A30" s="12" t="s">
        <v>192</v>
      </c>
      <c r="B30" s="18">
        <v>0</v>
      </c>
      <c r="C30" s="10" t="s">
        <v>246</v>
      </c>
      <c r="D30" s="18">
        <v>0</v>
      </c>
      <c r="E30" s="10" t="s">
        <v>246</v>
      </c>
      <c r="F30" s="18">
        <v>417.60192773676698</v>
      </c>
      <c r="G30" s="10" t="s">
        <v>152</v>
      </c>
      <c r="H30" s="18">
        <v>0</v>
      </c>
      <c r="I30" s="10" t="s">
        <v>152</v>
      </c>
      <c r="J30" s="18">
        <v>0</v>
      </c>
      <c r="K30" s="10" t="s">
        <v>246</v>
      </c>
      <c r="L30" s="18">
        <v>0</v>
      </c>
      <c r="M30" s="10" t="s">
        <v>246</v>
      </c>
      <c r="N30" s="18">
        <v>0</v>
      </c>
      <c r="O30" s="10" t="s">
        <v>246</v>
      </c>
      <c r="P30" s="18">
        <v>0</v>
      </c>
      <c r="Q30" s="10" t="s">
        <v>246</v>
      </c>
      <c r="R30" s="18">
        <v>3.9027685559248599</v>
      </c>
      <c r="S30" s="10" t="s">
        <v>152</v>
      </c>
    </row>
    <row r="31" spans="1:19" x14ac:dyDescent="0.2">
      <c r="A31" s="12" t="s">
        <v>193</v>
      </c>
      <c r="B31" s="18">
        <v>0</v>
      </c>
      <c r="C31" s="10" t="s">
        <v>246</v>
      </c>
      <c r="D31" s="18">
        <v>0</v>
      </c>
      <c r="E31" s="10" t="s">
        <v>246</v>
      </c>
      <c r="F31" s="18">
        <v>0</v>
      </c>
      <c r="G31" s="10" t="s">
        <v>283</v>
      </c>
      <c r="H31" s="18">
        <v>0</v>
      </c>
      <c r="I31" s="10" t="s">
        <v>152</v>
      </c>
      <c r="J31" s="18">
        <v>0</v>
      </c>
      <c r="K31" s="10" t="s">
        <v>246</v>
      </c>
      <c r="L31" s="18">
        <v>0</v>
      </c>
      <c r="M31" s="10" t="s">
        <v>224</v>
      </c>
      <c r="N31" s="18">
        <v>0</v>
      </c>
      <c r="O31" s="10" t="s">
        <v>246</v>
      </c>
      <c r="P31" s="18">
        <v>0</v>
      </c>
      <c r="Q31" s="10" t="s">
        <v>246</v>
      </c>
      <c r="R31" s="18">
        <v>0</v>
      </c>
      <c r="S31" s="10" t="s">
        <v>169</v>
      </c>
    </row>
    <row r="32" spans="1:19" x14ac:dyDescent="0.2">
      <c r="A32" s="15" t="s">
        <v>195</v>
      </c>
      <c r="B32" s="19">
        <v>0</v>
      </c>
      <c r="C32" s="14" t="s">
        <v>246</v>
      </c>
      <c r="D32" s="19">
        <v>0</v>
      </c>
      <c r="E32" s="14" t="s">
        <v>246</v>
      </c>
      <c r="F32" s="19">
        <v>0</v>
      </c>
      <c r="G32" s="14" t="s">
        <v>167</v>
      </c>
      <c r="H32" s="19">
        <v>0</v>
      </c>
      <c r="I32" s="14" t="s">
        <v>152</v>
      </c>
      <c r="J32" s="19">
        <v>0</v>
      </c>
      <c r="K32" s="14" t="s">
        <v>246</v>
      </c>
      <c r="L32" s="19">
        <v>0</v>
      </c>
      <c r="M32" s="14" t="s">
        <v>224</v>
      </c>
      <c r="N32" s="19">
        <v>0</v>
      </c>
      <c r="O32" s="14" t="s">
        <v>246</v>
      </c>
      <c r="P32" s="19">
        <v>0</v>
      </c>
      <c r="Q32" s="14" t="s">
        <v>246</v>
      </c>
      <c r="R32" s="19">
        <v>0</v>
      </c>
      <c r="S32" s="14" t="s">
        <v>169</v>
      </c>
    </row>
    <row r="34" spans="1:2" x14ac:dyDescent="0.2">
      <c r="A34" s="16" t="s">
        <v>196</v>
      </c>
      <c r="B34" s="16" t="s">
        <v>197</v>
      </c>
    </row>
    <row r="36" spans="1:2" x14ac:dyDescent="0.2">
      <c r="B36" s="16" t="s">
        <v>284</v>
      </c>
    </row>
    <row r="37" spans="1:2" x14ac:dyDescent="0.2">
      <c r="B37" s="16" t="s">
        <v>285</v>
      </c>
    </row>
    <row r="38" spans="1:2" x14ac:dyDescent="0.2">
      <c r="B38" s="16" t="s">
        <v>286</v>
      </c>
    </row>
    <row r="39" spans="1:2" x14ac:dyDescent="0.2">
      <c r="B39" s="16" t="s">
        <v>287</v>
      </c>
    </row>
    <row r="40" spans="1:2" x14ac:dyDescent="0.2">
      <c r="B40" s="16" t="s">
        <v>288</v>
      </c>
    </row>
    <row r="41" spans="1:2" x14ac:dyDescent="0.2">
      <c r="B41" s="16" t="s">
        <v>289</v>
      </c>
    </row>
    <row r="42" spans="1:2" x14ac:dyDescent="0.2">
      <c r="B42" s="16" t="s">
        <v>290</v>
      </c>
    </row>
    <row r="44" spans="1:2" x14ac:dyDescent="0.2">
      <c r="B44" s="16" t="s">
        <v>203</v>
      </c>
    </row>
    <row r="45" spans="1:2" x14ac:dyDescent="0.2">
      <c r="B45" s="16" t="s">
        <v>250</v>
      </c>
    </row>
    <row r="46" spans="1:2" x14ac:dyDescent="0.2">
      <c r="B46" s="16" t="s">
        <v>204</v>
      </c>
    </row>
    <row r="49" spans="1:1" x14ac:dyDescent="0.2">
      <c r="A49" s="17" t="str">
        <f>HYPERLINK("#'INTERACTIVE_GAMING 3'!A2", "&lt;&lt;&lt; Previous table")</f>
        <v>&lt;&lt;&lt; Previous table</v>
      </c>
    </row>
    <row r="50" spans="1:1" x14ac:dyDescent="0.2">
      <c r="A50" s="17" t="str">
        <f>HYPERLINK("#'INTERACTIVE_GAMING 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S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HYPERLINK("#'INDEX'!B40", "Link to index")</f>
        <v>Link to index</v>
      </c>
    </row>
    <row r="2" spans="1:19" ht="15.75" customHeight="1" x14ac:dyDescent="0.2">
      <c r="A2" s="27" t="s">
        <v>294</v>
      </c>
      <c r="B2" s="28"/>
      <c r="C2" s="28"/>
      <c r="D2" s="28"/>
      <c r="E2" s="28"/>
      <c r="F2" s="28"/>
      <c r="G2" s="28"/>
      <c r="H2" s="28"/>
      <c r="I2" s="28"/>
      <c r="J2" s="28"/>
      <c r="K2" s="28"/>
      <c r="L2" s="28"/>
      <c r="M2" s="28"/>
      <c r="N2" s="28"/>
      <c r="O2" s="28"/>
      <c r="P2" s="28"/>
      <c r="Q2" s="28"/>
      <c r="R2" s="28"/>
      <c r="S2" s="28"/>
    </row>
    <row r="3" spans="1:19" ht="15.75" customHeight="1" x14ac:dyDescent="0.2">
      <c r="A3" s="27" t="s">
        <v>51</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5.3869999999999996</v>
      </c>
      <c r="G7" s="10" t="s">
        <v>152</v>
      </c>
      <c r="H7" s="9">
        <v>0</v>
      </c>
      <c r="I7" s="10" t="s">
        <v>152</v>
      </c>
      <c r="J7" s="9">
        <v>0</v>
      </c>
      <c r="K7" s="10" t="s">
        <v>246</v>
      </c>
      <c r="L7" s="9">
        <v>0</v>
      </c>
      <c r="M7" s="10" t="s">
        <v>152</v>
      </c>
      <c r="N7" s="9">
        <v>0</v>
      </c>
      <c r="O7" s="10" t="s">
        <v>246</v>
      </c>
      <c r="P7" s="9">
        <v>0</v>
      </c>
      <c r="Q7" s="10" t="s">
        <v>246</v>
      </c>
      <c r="R7" s="9">
        <v>5.3869999999999996</v>
      </c>
      <c r="S7" s="10" t="s">
        <v>152</v>
      </c>
    </row>
    <row r="8" spans="1:19" x14ac:dyDescent="0.2">
      <c r="A8" s="12" t="s">
        <v>164</v>
      </c>
      <c r="B8" s="9">
        <v>0</v>
      </c>
      <c r="C8" s="10" t="s">
        <v>246</v>
      </c>
      <c r="D8" s="9">
        <v>0</v>
      </c>
      <c r="E8" s="10" t="s">
        <v>246</v>
      </c>
      <c r="F8" s="9">
        <v>14.757</v>
      </c>
      <c r="G8" s="10" t="s">
        <v>152</v>
      </c>
      <c r="H8" s="9">
        <v>0</v>
      </c>
      <c r="I8" s="10" t="s">
        <v>152</v>
      </c>
      <c r="J8" s="9">
        <v>0</v>
      </c>
      <c r="K8" s="10" t="s">
        <v>246</v>
      </c>
      <c r="L8" s="9">
        <v>1.4999999999999999E-2</v>
      </c>
      <c r="M8" s="10" t="s">
        <v>168</v>
      </c>
      <c r="N8" s="9">
        <v>0</v>
      </c>
      <c r="O8" s="10" t="s">
        <v>246</v>
      </c>
      <c r="P8" s="9">
        <v>0</v>
      </c>
      <c r="Q8" s="10" t="s">
        <v>246</v>
      </c>
      <c r="R8" s="9">
        <v>14.772</v>
      </c>
      <c r="S8" s="10" t="s">
        <v>152</v>
      </c>
    </row>
    <row r="9" spans="1:19" x14ac:dyDescent="0.2">
      <c r="A9" s="12" t="s">
        <v>165</v>
      </c>
      <c r="B9" s="9">
        <v>0</v>
      </c>
      <c r="C9" s="10" t="s">
        <v>246</v>
      </c>
      <c r="D9" s="9">
        <v>0</v>
      </c>
      <c r="E9" s="10" t="s">
        <v>246</v>
      </c>
      <c r="F9" s="9">
        <v>15.045999999999999</v>
      </c>
      <c r="G9" s="10" t="s">
        <v>152</v>
      </c>
      <c r="H9" s="9">
        <v>0</v>
      </c>
      <c r="I9" s="10" t="s">
        <v>282</v>
      </c>
      <c r="J9" s="9">
        <v>0</v>
      </c>
      <c r="K9" s="10" t="s">
        <v>246</v>
      </c>
      <c r="L9" s="9">
        <v>0.128</v>
      </c>
      <c r="M9" s="10" t="s">
        <v>168</v>
      </c>
      <c r="N9" s="9">
        <v>0</v>
      </c>
      <c r="O9" s="10" t="s">
        <v>246</v>
      </c>
      <c r="P9" s="9">
        <v>0</v>
      </c>
      <c r="Q9" s="10" t="s">
        <v>246</v>
      </c>
      <c r="R9" s="9">
        <v>15.173999999999999</v>
      </c>
      <c r="S9" s="10" t="s">
        <v>152</v>
      </c>
    </row>
    <row r="10" spans="1:19" x14ac:dyDescent="0.2">
      <c r="A10" s="12" t="s">
        <v>166</v>
      </c>
      <c r="B10" s="9">
        <v>0</v>
      </c>
      <c r="C10" s="10" t="s">
        <v>246</v>
      </c>
      <c r="D10" s="9">
        <v>0</v>
      </c>
      <c r="E10" s="10" t="s">
        <v>246</v>
      </c>
      <c r="F10" s="9">
        <v>18.510000000000002</v>
      </c>
      <c r="G10" s="10" t="s">
        <v>152</v>
      </c>
      <c r="H10" s="9">
        <v>0</v>
      </c>
      <c r="I10" s="10" t="s">
        <v>152</v>
      </c>
      <c r="J10" s="9">
        <v>0</v>
      </c>
      <c r="K10" s="10" t="s">
        <v>246</v>
      </c>
      <c r="L10" s="9">
        <v>3.3000000000000002E-2</v>
      </c>
      <c r="M10" s="10" t="s">
        <v>168</v>
      </c>
      <c r="N10" s="9">
        <v>0</v>
      </c>
      <c r="O10" s="10" t="s">
        <v>246</v>
      </c>
      <c r="P10" s="9">
        <v>0</v>
      </c>
      <c r="Q10" s="10" t="s">
        <v>246</v>
      </c>
      <c r="R10" s="9">
        <v>18.542999999999999</v>
      </c>
      <c r="S10" s="10" t="s">
        <v>152</v>
      </c>
    </row>
    <row r="11" spans="1:19" x14ac:dyDescent="0.2">
      <c r="A11" s="12" t="s">
        <v>170</v>
      </c>
      <c r="B11" s="9">
        <v>0</v>
      </c>
      <c r="C11" s="10" t="s">
        <v>246</v>
      </c>
      <c r="D11" s="9">
        <v>0</v>
      </c>
      <c r="E11" s="10" t="s">
        <v>246</v>
      </c>
      <c r="F11" s="9">
        <v>14.688000000000001</v>
      </c>
      <c r="G11" s="10" t="s">
        <v>152</v>
      </c>
      <c r="H11" s="9">
        <v>0</v>
      </c>
      <c r="I11" s="10" t="s">
        <v>152</v>
      </c>
      <c r="J11" s="9">
        <v>0</v>
      </c>
      <c r="K11" s="10" t="s">
        <v>246</v>
      </c>
      <c r="L11" s="9">
        <v>0</v>
      </c>
      <c r="M11" s="10" t="s">
        <v>246</v>
      </c>
      <c r="N11" s="9">
        <v>0</v>
      </c>
      <c r="O11" s="10" t="s">
        <v>246</v>
      </c>
      <c r="P11" s="9">
        <v>0</v>
      </c>
      <c r="Q11" s="10" t="s">
        <v>246</v>
      </c>
      <c r="R11" s="9">
        <v>14.688000000000001</v>
      </c>
      <c r="S11" s="10" t="s">
        <v>152</v>
      </c>
    </row>
    <row r="12" spans="1:19" x14ac:dyDescent="0.2">
      <c r="A12" s="12" t="s">
        <v>171</v>
      </c>
      <c r="B12" s="9">
        <v>0</v>
      </c>
      <c r="C12" s="10" t="s">
        <v>246</v>
      </c>
      <c r="D12" s="9">
        <v>0</v>
      </c>
      <c r="E12" s="10" t="s">
        <v>246</v>
      </c>
      <c r="F12" s="9">
        <v>14.1</v>
      </c>
      <c r="G12" s="10" t="s">
        <v>152</v>
      </c>
      <c r="H12" s="9">
        <v>0</v>
      </c>
      <c r="I12" s="10" t="s">
        <v>152</v>
      </c>
      <c r="J12" s="9">
        <v>0</v>
      </c>
      <c r="K12" s="10" t="s">
        <v>246</v>
      </c>
      <c r="L12" s="9">
        <v>0</v>
      </c>
      <c r="M12" s="10" t="s">
        <v>246</v>
      </c>
      <c r="N12" s="9">
        <v>0</v>
      </c>
      <c r="O12" s="10" t="s">
        <v>246</v>
      </c>
      <c r="P12" s="9">
        <v>0</v>
      </c>
      <c r="Q12" s="10" t="s">
        <v>246</v>
      </c>
      <c r="R12" s="9">
        <v>14.1</v>
      </c>
      <c r="S12" s="10" t="s">
        <v>152</v>
      </c>
    </row>
    <row r="13" spans="1:19" x14ac:dyDescent="0.2">
      <c r="A13" s="12" t="s">
        <v>172</v>
      </c>
      <c r="B13" s="9">
        <v>0</v>
      </c>
      <c r="C13" s="10" t="s">
        <v>246</v>
      </c>
      <c r="D13" s="9">
        <v>0</v>
      </c>
      <c r="E13" s="10" t="s">
        <v>246</v>
      </c>
      <c r="F13" s="9">
        <v>14.753</v>
      </c>
      <c r="G13" s="10" t="s">
        <v>152</v>
      </c>
      <c r="H13" s="9">
        <v>0</v>
      </c>
      <c r="I13" s="10" t="s">
        <v>152</v>
      </c>
      <c r="J13" s="9">
        <v>0</v>
      </c>
      <c r="K13" s="10" t="s">
        <v>246</v>
      </c>
      <c r="L13" s="9">
        <v>0</v>
      </c>
      <c r="M13" s="10" t="s">
        <v>246</v>
      </c>
      <c r="N13" s="9">
        <v>0</v>
      </c>
      <c r="O13" s="10" t="s">
        <v>246</v>
      </c>
      <c r="P13" s="9">
        <v>0</v>
      </c>
      <c r="Q13" s="10" t="s">
        <v>246</v>
      </c>
      <c r="R13" s="9">
        <v>14.753</v>
      </c>
      <c r="S13" s="10" t="s">
        <v>152</v>
      </c>
    </row>
    <row r="14" spans="1:19" x14ac:dyDescent="0.2">
      <c r="A14" s="12" t="s">
        <v>173</v>
      </c>
      <c r="B14" s="9">
        <v>0</v>
      </c>
      <c r="C14" s="10" t="s">
        <v>246</v>
      </c>
      <c r="D14" s="9">
        <v>0</v>
      </c>
      <c r="E14" s="10" t="s">
        <v>246</v>
      </c>
      <c r="F14" s="9">
        <v>6.8120000000000003</v>
      </c>
      <c r="G14" s="10" t="s">
        <v>152</v>
      </c>
      <c r="H14" s="9">
        <v>0</v>
      </c>
      <c r="I14" s="10" t="s">
        <v>152</v>
      </c>
      <c r="J14" s="9">
        <v>0</v>
      </c>
      <c r="K14" s="10" t="s">
        <v>246</v>
      </c>
      <c r="L14" s="9">
        <v>0</v>
      </c>
      <c r="M14" s="10" t="s">
        <v>246</v>
      </c>
      <c r="N14" s="9">
        <v>0</v>
      </c>
      <c r="O14" s="10" t="s">
        <v>246</v>
      </c>
      <c r="P14" s="9">
        <v>0</v>
      </c>
      <c r="Q14" s="10" t="s">
        <v>246</v>
      </c>
      <c r="R14" s="9">
        <v>6.8120000000000003</v>
      </c>
      <c r="S14" s="10" t="s">
        <v>152</v>
      </c>
    </row>
    <row r="15" spans="1:19" x14ac:dyDescent="0.2">
      <c r="A15" s="12" t="s">
        <v>174</v>
      </c>
      <c r="B15" s="9">
        <v>0</v>
      </c>
      <c r="C15" s="10" t="s">
        <v>246</v>
      </c>
      <c r="D15" s="9">
        <v>0</v>
      </c>
      <c r="E15" s="10" t="s">
        <v>246</v>
      </c>
      <c r="F15" s="9">
        <v>3.7709999999999999</v>
      </c>
      <c r="G15" s="10" t="s">
        <v>152</v>
      </c>
      <c r="H15" s="9">
        <v>0</v>
      </c>
      <c r="I15" s="10" t="s">
        <v>152</v>
      </c>
      <c r="J15" s="9">
        <v>0</v>
      </c>
      <c r="K15" s="10" t="s">
        <v>246</v>
      </c>
      <c r="L15" s="9">
        <v>0</v>
      </c>
      <c r="M15" s="10" t="s">
        <v>246</v>
      </c>
      <c r="N15" s="9">
        <v>0</v>
      </c>
      <c r="O15" s="10" t="s">
        <v>246</v>
      </c>
      <c r="P15" s="9">
        <v>0</v>
      </c>
      <c r="Q15" s="10" t="s">
        <v>246</v>
      </c>
      <c r="R15" s="9">
        <v>3.7709999999999999</v>
      </c>
      <c r="S15" s="10" t="s">
        <v>152</v>
      </c>
    </row>
    <row r="16" spans="1:19" x14ac:dyDescent="0.2">
      <c r="A16" s="12" t="s">
        <v>176</v>
      </c>
      <c r="B16" s="9">
        <v>0</v>
      </c>
      <c r="C16" s="10" t="s">
        <v>246</v>
      </c>
      <c r="D16" s="9">
        <v>0</v>
      </c>
      <c r="E16" s="10" t="s">
        <v>246</v>
      </c>
      <c r="F16" s="9">
        <v>0.76100000000000001</v>
      </c>
      <c r="G16" s="10" t="s">
        <v>152</v>
      </c>
      <c r="H16" s="9">
        <v>0</v>
      </c>
      <c r="I16" s="10" t="s">
        <v>152</v>
      </c>
      <c r="J16" s="9">
        <v>0</v>
      </c>
      <c r="K16" s="10" t="s">
        <v>246</v>
      </c>
      <c r="L16" s="9">
        <v>0</v>
      </c>
      <c r="M16" s="10" t="s">
        <v>246</v>
      </c>
      <c r="N16" s="9">
        <v>0</v>
      </c>
      <c r="O16" s="10" t="s">
        <v>246</v>
      </c>
      <c r="P16" s="9">
        <v>0</v>
      </c>
      <c r="Q16" s="10" t="s">
        <v>246</v>
      </c>
      <c r="R16" s="9">
        <v>0.76100000000000001</v>
      </c>
      <c r="S16" s="10" t="s">
        <v>152</v>
      </c>
    </row>
    <row r="17" spans="1:19" x14ac:dyDescent="0.2">
      <c r="A17" s="12" t="s">
        <v>177</v>
      </c>
      <c r="B17" s="9">
        <v>0</v>
      </c>
      <c r="C17" s="10" t="s">
        <v>246</v>
      </c>
      <c r="D17" s="9">
        <v>0</v>
      </c>
      <c r="E17" s="10" t="s">
        <v>246</v>
      </c>
      <c r="F17" s="9">
        <v>0</v>
      </c>
      <c r="G17" s="10" t="s">
        <v>152</v>
      </c>
      <c r="H17" s="9">
        <v>0</v>
      </c>
      <c r="I17" s="10" t="s">
        <v>152</v>
      </c>
      <c r="J17" s="9">
        <v>0</v>
      </c>
      <c r="K17" s="10" t="s">
        <v>246</v>
      </c>
      <c r="L17" s="9">
        <v>0</v>
      </c>
      <c r="M17" s="10" t="s">
        <v>246</v>
      </c>
      <c r="N17" s="9">
        <v>0</v>
      </c>
      <c r="O17" s="10" t="s">
        <v>246</v>
      </c>
      <c r="P17" s="9">
        <v>0</v>
      </c>
      <c r="Q17" s="10" t="s">
        <v>246</v>
      </c>
      <c r="R17" s="9">
        <v>0</v>
      </c>
      <c r="S17" s="10" t="s">
        <v>152</v>
      </c>
    </row>
    <row r="18" spans="1:19" x14ac:dyDescent="0.2">
      <c r="A18" s="12" t="s">
        <v>178</v>
      </c>
      <c r="B18" s="9">
        <v>0</v>
      </c>
      <c r="C18" s="10" t="s">
        <v>246</v>
      </c>
      <c r="D18" s="9">
        <v>0</v>
      </c>
      <c r="E18" s="10" t="s">
        <v>246</v>
      </c>
      <c r="F18" s="9">
        <v>0</v>
      </c>
      <c r="G18" s="10" t="s">
        <v>152</v>
      </c>
      <c r="H18" s="9">
        <v>0</v>
      </c>
      <c r="I18" s="10" t="s">
        <v>152</v>
      </c>
      <c r="J18" s="9">
        <v>0</v>
      </c>
      <c r="K18" s="10" t="s">
        <v>246</v>
      </c>
      <c r="L18" s="9">
        <v>0</v>
      </c>
      <c r="M18" s="10" t="s">
        <v>246</v>
      </c>
      <c r="N18" s="9">
        <v>0</v>
      </c>
      <c r="O18" s="10" t="s">
        <v>246</v>
      </c>
      <c r="P18" s="9">
        <v>0</v>
      </c>
      <c r="Q18" s="10" t="s">
        <v>246</v>
      </c>
      <c r="R18" s="9">
        <v>0</v>
      </c>
      <c r="S18" s="10" t="s">
        <v>152</v>
      </c>
    </row>
    <row r="19" spans="1:19" x14ac:dyDescent="0.2">
      <c r="A19" s="12" t="s">
        <v>179</v>
      </c>
      <c r="B19" s="9">
        <v>0</v>
      </c>
      <c r="C19" s="10" t="s">
        <v>246</v>
      </c>
      <c r="D19" s="9">
        <v>0</v>
      </c>
      <c r="E19" s="10" t="s">
        <v>246</v>
      </c>
      <c r="F19" s="9">
        <v>0</v>
      </c>
      <c r="G19" s="10" t="s">
        <v>152</v>
      </c>
      <c r="H19" s="9">
        <v>0</v>
      </c>
      <c r="I19" s="10" t="s">
        <v>152</v>
      </c>
      <c r="J19" s="9">
        <v>0</v>
      </c>
      <c r="K19" s="10" t="s">
        <v>246</v>
      </c>
      <c r="L19" s="9">
        <v>0</v>
      </c>
      <c r="M19" s="10" t="s">
        <v>246</v>
      </c>
      <c r="N19" s="9">
        <v>0</v>
      </c>
      <c r="O19" s="10" t="s">
        <v>246</v>
      </c>
      <c r="P19" s="9">
        <v>0</v>
      </c>
      <c r="Q19" s="10" t="s">
        <v>246</v>
      </c>
      <c r="R19" s="9">
        <v>0</v>
      </c>
      <c r="S19" s="10" t="s">
        <v>152</v>
      </c>
    </row>
    <row r="20" spans="1:19" x14ac:dyDescent="0.2">
      <c r="A20" s="12" t="s">
        <v>180</v>
      </c>
      <c r="B20" s="9">
        <v>0</v>
      </c>
      <c r="C20" s="10" t="s">
        <v>246</v>
      </c>
      <c r="D20" s="9">
        <v>0</v>
      </c>
      <c r="E20" s="10" t="s">
        <v>246</v>
      </c>
      <c r="F20" s="9">
        <v>0</v>
      </c>
      <c r="G20" s="10" t="s">
        <v>152</v>
      </c>
      <c r="H20" s="9">
        <v>0</v>
      </c>
      <c r="I20" s="10" t="s">
        <v>152</v>
      </c>
      <c r="J20" s="9">
        <v>0</v>
      </c>
      <c r="K20" s="10" t="s">
        <v>246</v>
      </c>
      <c r="L20" s="9">
        <v>0</v>
      </c>
      <c r="M20" s="10" t="s">
        <v>246</v>
      </c>
      <c r="N20" s="9">
        <v>0</v>
      </c>
      <c r="O20" s="10" t="s">
        <v>246</v>
      </c>
      <c r="P20" s="9">
        <v>0</v>
      </c>
      <c r="Q20" s="10" t="s">
        <v>246</v>
      </c>
      <c r="R20" s="9">
        <v>0</v>
      </c>
      <c r="S20" s="10" t="s">
        <v>152</v>
      </c>
    </row>
    <row r="21" spans="1:19" x14ac:dyDescent="0.2">
      <c r="A21" s="12" t="s">
        <v>181</v>
      </c>
      <c r="B21" s="9">
        <v>0</v>
      </c>
      <c r="C21" s="10" t="s">
        <v>246</v>
      </c>
      <c r="D21" s="9">
        <v>0</v>
      </c>
      <c r="E21" s="10" t="s">
        <v>246</v>
      </c>
      <c r="F21" s="9">
        <v>0</v>
      </c>
      <c r="G21" s="10" t="s">
        <v>152</v>
      </c>
      <c r="H21" s="9">
        <v>0</v>
      </c>
      <c r="I21" s="10" t="s">
        <v>152</v>
      </c>
      <c r="J21" s="9">
        <v>0</v>
      </c>
      <c r="K21" s="10" t="s">
        <v>246</v>
      </c>
      <c r="L21" s="9">
        <v>0</v>
      </c>
      <c r="M21" s="10" t="s">
        <v>246</v>
      </c>
      <c r="N21" s="9">
        <v>0</v>
      </c>
      <c r="O21" s="10" t="s">
        <v>246</v>
      </c>
      <c r="P21" s="9">
        <v>0</v>
      </c>
      <c r="Q21" s="10" t="s">
        <v>246</v>
      </c>
      <c r="R21" s="9">
        <v>0</v>
      </c>
      <c r="S21" s="10" t="s">
        <v>152</v>
      </c>
    </row>
    <row r="22" spans="1:19" x14ac:dyDescent="0.2">
      <c r="A22" s="12" t="s">
        <v>182</v>
      </c>
      <c r="B22" s="9">
        <v>0</v>
      </c>
      <c r="C22" s="10" t="s">
        <v>246</v>
      </c>
      <c r="D22" s="9">
        <v>0</v>
      </c>
      <c r="E22" s="10" t="s">
        <v>246</v>
      </c>
      <c r="F22" s="9">
        <v>0</v>
      </c>
      <c r="G22" s="10" t="s">
        <v>152</v>
      </c>
      <c r="H22" s="9">
        <v>0</v>
      </c>
      <c r="I22" s="10" t="s">
        <v>152</v>
      </c>
      <c r="J22" s="9">
        <v>0</v>
      </c>
      <c r="K22" s="10" t="s">
        <v>246</v>
      </c>
      <c r="L22" s="9">
        <v>0</v>
      </c>
      <c r="M22" s="10" t="s">
        <v>246</v>
      </c>
      <c r="N22" s="9">
        <v>0</v>
      </c>
      <c r="O22" s="10" t="s">
        <v>246</v>
      </c>
      <c r="P22" s="9">
        <v>0</v>
      </c>
      <c r="Q22" s="10" t="s">
        <v>246</v>
      </c>
      <c r="R22" s="9">
        <v>0</v>
      </c>
      <c r="S22" s="10" t="s">
        <v>152</v>
      </c>
    </row>
    <row r="23" spans="1:19" x14ac:dyDescent="0.2">
      <c r="A23" s="12" t="s">
        <v>184</v>
      </c>
      <c r="B23" s="9">
        <v>0</v>
      </c>
      <c r="C23" s="10" t="s">
        <v>246</v>
      </c>
      <c r="D23" s="9">
        <v>0</v>
      </c>
      <c r="E23" s="10" t="s">
        <v>246</v>
      </c>
      <c r="F23" s="9">
        <v>8.0000000000000002E-3</v>
      </c>
      <c r="G23" s="10" t="s">
        <v>152</v>
      </c>
      <c r="H23" s="9">
        <v>0</v>
      </c>
      <c r="I23" s="10" t="s">
        <v>152</v>
      </c>
      <c r="J23" s="9">
        <v>0</v>
      </c>
      <c r="K23" s="10" t="s">
        <v>246</v>
      </c>
      <c r="L23" s="9">
        <v>0</v>
      </c>
      <c r="M23" s="10" t="s">
        <v>246</v>
      </c>
      <c r="N23" s="9">
        <v>0</v>
      </c>
      <c r="O23" s="10" t="s">
        <v>246</v>
      </c>
      <c r="P23" s="9">
        <v>0</v>
      </c>
      <c r="Q23" s="10" t="s">
        <v>246</v>
      </c>
      <c r="R23" s="9">
        <v>8.0000000000000002E-3</v>
      </c>
      <c r="S23" s="10" t="s">
        <v>152</v>
      </c>
    </row>
    <row r="24" spans="1:19" x14ac:dyDescent="0.2">
      <c r="A24" s="12" t="s">
        <v>185</v>
      </c>
      <c r="B24" s="9">
        <v>0</v>
      </c>
      <c r="C24" s="10" t="s">
        <v>246</v>
      </c>
      <c r="D24" s="9">
        <v>0</v>
      </c>
      <c r="E24" s="10" t="s">
        <v>246</v>
      </c>
      <c r="F24" s="9">
        <v>4.5649999999999996E-3</v>
      </c>
      <c r="G24" s="10" t="s">
        <v>152</v>
      </c>
      <c r="H24" s="9">
        <v>0</v>
      </c>
      <c r="I24" s="10" t="s">
        <v>152</v>
      </c>
      <c r="J24" s="9">
        <v>0</v>
      </c>
      <c r="K24" s="10" t="s">
        <v>246</v>
      </c>
      <c r="L24" s="9">
        <v>0</v>
      </c>
      <c r="M24" s="10" t="s">
        <v>246</v>
      </c>
      <c r="N24" s="9">
        <v>0</v>
      </c>
      <c r="O24" s="10" t="s">
        <v>246</v>
      </c>
      <c r="P24" s="9">
        <v>0</v>
      </c>
      <c r="Q24" s="10" t="s">
        <v>246</v>
      </c>
      <c r="R24" s="9">
        <v>4.5649999999999996E-3</v>
      </c>
      <c r="S24" s="10" t="s">
        <v>152</v>
      </c>
    </row>
    <row r="25" spans="1:19" x14ac:dyDescent="0.2">
      <c r="A25" s="12" t="s">
        <v>187</v>
      </c>
      <c r="B25" s="9">
        <v>0</v>
      </c>
      <c r="C25" s="10" t="s">
        <v>246</v>
      </c>
      <c r="D25" s="9">
        <v>0</v>
      </c>
      <c r="E25" s="10" t="s">
        <v>246</v>
      </c>
      <c r="F25" s="9">
        <v>1E-3</v>
      </c>
      <c r="G25" s="10" t="s">
        <v>152</v>
      </c>
      <c r="H25" s="9">
        <v>0</v>
      </c>
      <c r="I25" s="10" t="s">
        <v>152</v>
      </c>
      <c r="J25" s="9">
        <v>0</v>
      </c>
      <c r="K25" s="10" t="s">
        <v>246</v>
      </c>
      <c r="L25" s="9">
        <v>0</v>
      </c>
      <c r="M25" s="10" t="s">
        <v>246</v>
      </c>
      <c r="N25" s="9">
        <v>0</v>
      </c>
      <c r="O25" s="10" t="s">
        <v>246</v>
      </c>
      <c r="P25" s="9">
        <v>0</v>
      </c>
      <c r="Q25" s="10" t="s">
        <v>246</v>
      </c>
      <c r="R25" s="9">
        <v>1E-3</v>
      </c>
      <c r="S25" s="10" t="s">
        <v>152</v>
      </c>
    </row>
    <row r="26" spans="1:19" x14ac:dyDescent="0.2">
      <c r="A26" s="12" t="s">
        <v>188</v>
      </c>
      <c r="B26" s="9">
        <v>0</v>
      </c>
      <c r="C26" s="10" t="s">
        <v>246</v>
      </c>
      <c r="D26" s="9">
        <v>0</v>
      </c>
      <c r="E26" s="10" t="s">
        <v>246</v>
      </c>
      <c r="F26" s="9">
        <v>0.81799999999999995</v>
      </c>
      <c r="G26" s="10" t="s">
        <v>186</v>
      </c>
      <c r="H26" s="9">
        <v>0</v>
      </c>
      <c r="I26" s="10" t="s">
        <v>152</v>
      </c>
      <c r="J26" s="9">
        <v>0</v>
      </c>
      <c r="K26" s="10" t="s">
        <v>246</v>
      </c>
      <c r="L26" s="9">
        <v>0</v>
      </c>
      <c r="M26" s="10" t="s">
        <v>246</v>
      </c>
      <c r="N26" s="9">
        <v>0</v>
      </c>
      <c r="O26" s="10" t="s">
        <v>246</v>
      </c>
      <c r="P26" s="9">
        <v>0</v>
      </c>
      <c r="Q26" s="10" t="s">
        <v>246</v>
      </c>
      <c r="R26" s="9">
        <v>0.81799999999999995</v>
      </c>
      <c r="S26" s="10" t="s">
        <v>152</v>
      </c>
    </row>
    <row r="27" spans="1:19" x14ac:dyDescent="0.2">
      <c r="A27" s="12" t="s">
        <v>189</v>
      </c>
      <c r="B27" s="9">
        <v>0</v>
      </c>
      <c r="C27" s="10" t="s">
        <v>246</v>
      </c>
      <c r="D27" s="9">
        <v>0</v>
      </c>
      <c r="E27" s="10" t="s">
        <v>246</v>
      </c>
      <c r="F27" s="9">
        <v>3.79</v>
      </c>
      <c r="G27" s="10" t="s">
        <v>152</v>
      </c>
      <c r="H27" s="9">
        <v>0</v>
      </c>
      <c r="I27" s="10" t="s">
        <v>152</v>
      </c>
      <c r="J27" s="9">
        <v>0</v>
      </c>
      <c r="K27" s="10" t="s">
        <v>246</v>
      </c>
      <c r="L27" s="9">
        <v>0</v>
      </c>
      <c r="M27" s="10" t="s">
        <v>246</v>
      </c>
      <c r="N27" s="9">
        <v>0</v>
      </c>
      <c r="O27" s="10" t="s">
        <v>246</v>
      </c>
      <c r="P27" s="9">
        <v>0</v>
      </c>
      <c r="Q27" s="10" t="s">
        <v>246</v>
      </c>
      <c r="R27" s="9">
        <v>3.79</v>
      </c>
      <c r="S27" s="10" t="s">
        <v>152</v>
      </c>
    </row>
    <row r="28" spans="1:19" x14ac:dyDescent="0.2">
      <c r="A28" s="12" t="s">
        <v>190</v>
      </c>
      <c r="B28" s="9">
        <v>0</v>
      </c>
      <c r="C28" s="10" t="s">
        <v>246</v>
      </c>
      <c r="D28" s="9">
        <v>0</v>
      </c>
      <c r="E28" s="10" t="s">
        <v>246</v>
      </c>
      <c r="F28" s="9">
        <v>11.127000000000001</v>
      </c>
      <c r="G28" s="10" t="s">
        <v>152</v>
      </c>
      <c r="H28" s="9">
        <v>0</v>
      </c>
      <c r="I28" s="10" t="s">
        <v>152</v>
      </c>
      <c r="J28" s="9">
        <v>0</v>
      </c>
      <c r="K28" s="10" t="s">
        <v>246</v>
      </c>
      <c r="L28" s="9">
        <v>0</v>
      </c>
      <c r="M28" s="10" t="s">
        <v>246</v>
      </c>
      <c r="N28" s="9">
        <v>0</v>
      </c>
      <c r="O28" s="10" t="s">
        <v>246</v>
      </c>
      <c r="P28" s="9">
        <v>0</v>
      </c>
      <c r="Q28" s="10" t="s">
        <v>246</v>
      </c>
      <c r="R28" s="9">
        <v>11.127000000000001</v>
      </c>
      <c r="S28" s="10" t="s">
        <v>152</v>
      </c>
    </row>
    <row r="29" spans="1:19" x14ac:dyDescent="0.2">
      <c r="A29" s="12" t="s">
        <v>191</v>
      </c>
      <c r="B29" s="9">
        <v>0</v>
      </c>
      <c r="C29" s="10" t="s">
        <v>246</v>
      </c>
      <c r="D29" s="9">
        <v>0</v>
      </c>
      <c r="E29" s="10" t="s">
        <v>246</v>
      </c>
      <c r="F29" s="9">
        <v>18.135999999999999</v>
      </c>
      <c r="G29" s="10" t="s">
        <v>152</v>
      </c>
      <c r="H29" s="9">
        <v>0</v>
      </c>
      <c r="I29" s="10" t="s">
        <v>152</v>
      </c>
      <c r="J29" s="9">
        <v>0</v>
      </c>
      <c r="K29" s="10" t="s">
        <v>246</v>
      </c>
      <c r="L29" s="9">
        <v>0</v>
      </c>
      <c r="M29" s="10" t="s">
        <v>246</v>
      </c>
      <c r="N29" s="9">
        <v>0</v>
      </c>
      <c r="O29" s="10" t="s">
        <v>246</v>
      </c>
      <c r="P29" s="9">
        <v>0</v>
      </c>
      <c r="Q29" s="10" t="s">
        <v>246</v>
      </c>
      <c r="R29" s="9">
        <v>18.135999999999999</v>
      </c>
      <c r="S29" s="10" t="s">
        <v>152</v>
      </c>
    </row>
    <row r="30" spans="1:19" x14ac:dyDescent="0.2">
      <c r="A30" s="12" t="s">
        <v>192</v>
      </c>
      <c r="B30" s="9">
        <v>0</v>
      </c>
      <c r="C30" s="10" t="s">
        <v>246</v>
      </c>
      <c r="D30" s="9">
        <v>0</v>
      </c>
      <c r="E30" s="10" t="s">
        <v>246</v>
      </c>
      <c r="F30" s="9">
        <v>44.402999999999999</v>
      </c>
      <c r="G30" s="10" t="s">
        <v>152</v>
      </c>
      <c r="H30" s="9">
        <v>0</v>
      </c>
      <c r="I30" s="10" t="s">
        <v>152</v>
      </c>
      <c r="J30" s="9">
        <v>0</v>
      </c>
      <c r="K30" s="10" t="s">
        <v>246</v>
      </c>
      <c r="L30" s="9">
        <v>0</v>
      </c>
      <c r="M30" s="10" t="s">
        <v>246</v>
      </c>
      <c r="N30" s="9">
        <v>0</v>
      </c>
      <c r="O30" s="10" t="s">
        <v>246</v>
      </c>
      <c r="P30" s="9">
        <v>0</v>
      </c>
      <c r="Q30" s="10" t="s">
        <v>246</v>
      </c>
      <c r="R30" s="9">
        <v>44.402999999999999</v>
      </c>
      <c r="S30" s="10" t="s">
        <v>152</v>
      </c>
    </row>
    <row r="31" spans="1:19" x14ac:dyDescent="0.2">
      <c r="A31" s="12" t="s">
        <v>193</v>
      </c>
      <c r="B31" s="9">
        <v>0</v>
      </c>
      <c r="C31" s="10" t="s">
        <v>246</v>
      </c>
      <c r="D31" s="9">
        <v>0</v>
      </c>
      <c r="E31" s="10" t="s">
        <v>246</v>
      </c>
      <c r="F31" s="9">
        <v>0</v>
      </c>
      <c r="G31" s="10" t="s">
        <v>283</v>
      </c>
      <c r="H31" s="9">
        <v>0</v>
      </c>
      <c r="I31" s="10" t="s">
        <v>152</v>
      </c>
      <c r="J31" s="9">
        <v>0</v>
      </c>
      <c r="K31" s="10" t="s">
        <v>246</v>
      </c>
      <c r="L31" s="9">
        <v>0</v>
      </c>
      <c r="M31" s="10" t="s">
        <v>224</v>
      </c>
      <c r="N31" s="9">
        <v>0</v>
      </c>
      <c r="O31" s="10" t="s">
        <v>246</v>
      </c>
      <c r="P31" s="9">
        <v>0</v>
      </c>
      <c r="Q31" s="10" t="s">
        <v>246</v>
      </c>
      <c r="R31" s="9">
        <v>0</v>
      </c>
      <c r="S31" s="10" t="s">
        <v>169</v>
      </c>
    </row>
    <row r="32" spans="1:19" x14ac:dyDescent="0.2">
      <c r="A32" s="15" t="s">
        <v>195</v>
      </c>
      <c r="B32" s="13">
        <v>0</v>
      </c>
      <c r="C32" s="14" t="s">
        <v>246</v>
      </c>
      <c r="D32" s="13">
        <v>0</v>
      </c>
      <c r="E32" s="14" t="s">
        <v>246</v>
      </c>
      <c r="F32" s="13">
        <v>0</v>
      </c>
      <c r="G32" s="14" t="s">
        <v>167</v>
      </c>
      <c r="H32" s="13">
        <v>0</v>
      </c>
      <c r="I32" s="14" t="s">
        <v>152</v>
      </c>
      <c r="J32" s="13">
        <v>0</v>
      </c>
      <c r="K32" s="14" t="s">
        <v>246</v>
      </c>
      <c r="L32" s="13">
        <v>0</v>
      </c>
      <c r="M32" s="14" t="s">
        <v>224</v>
      </c>
      <c r="N32" s="13">
        <v>0</v>
      </c>
      <c r="O32" s="14" t="s">
        <v>246</v>
      </c>
      <c r="P32" s="13">
        <v>0</v>
      </c>
      <c r="Q32" s="14" t="s">
        <v>246</v>
      </c>
      <c r="R32" s="13">
        <v>0</v>
      </c>
      <c r="S32" s="14" t="s">
        <v>169</v>
      </c>
    </row>
    <row r="34" spans="1:2" x14ac:dyDescent="0.2">
      <c r="A34" s="16" t="s">
        <v>196</v>
      </c>
      <c r="B34" s="16" t="s">
        <v>211</v>
      </c>
    </row>
    <row r="36" spans="1:2" x14ac:dyDescent="0.2">
      <c r="B36" s="16" t="s">
        <v>295</v>
      </c>
    </row>
    <row r="37" spans="1:2" x14ac:dyDescent="0.2">
      <c r="B37" s="16" t="s">
        <v>285</v>
      </c>
    </row>
    <row r="38" spans="1:2" x14ac:dyDescent="0.2">
      <c r="B38" s="16" t="s">
        <v>286</v>
      </c>
    </row>
    <row r="39" spans="1:2" x14ac:dyDescent="0.2">
      <c r="B39" s="16" t="s">
        <v>287</v>
      </c>
    </row>
    <row r="40" spans="1:2" x14ac:dyDescent="0.2">
      <c r="B40" s="16" t="s">
        <v>288</v>
      </c>
    </row>
    <row r="41" spans="1:2" x14ac:dyDescent="0.2">
      <c r="B41" s="16" t="s">
        <v>289</v>
      </c>
    </row>
    <row r="42" spans="1:2" x14ac:dyDescent="0.2">
      <c r="B42" s="16" t="s">
        <v>290</v>
      </c>
    </row>
    <row r="44" spans="1:2" x14ac:dyDescent="0.2">
      <c r="B44" s="16" t="s">
        <v>203</v>
      </c>
    </row>
    <row r="45" spans="1:2" x14ac:dyDescent="0.2">
      <c r="B45" s="16" t="s">
        <v>250</v>
      </c>
    </row>
    <row r="46" spans="1:2" x14ac:dyDescent="0.2">
      <c r="B46" s="16" t="s">
        <v>204</v>
      </c>
    </row>
    <row r="49" spans="1:1" x14ac:dyDescent="0.2">
      <c r="A49" s="17" t="str">
        <f>HYPERLINK("#'INTERACTIVE_GAMING 4'!A2", "&lt;&lt;&lt; Previous table")</f>
        <v>&lt;&lt;&lt; Previous table</v>
      </c>
    </row>
    <row r="50" spans="1:1" x14ac:dyDescent="0.2">
      <c r="A50" s="17" t="str">
        <f>HYPERLINK("#'INTERACTIVE_GAMING 6'!A2",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S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HYPERLINK("#'INDEX'!B41", "Link to index")</f>
        <v>Link to index</v>
      </c>
    </row>
    <row r="2" spans="1:19" ht="15.75" customHeight="1" x14ac:dyDescent="0.2">
      <c r="A2" s="27" t="s">
        <v>296</v>
      </c>
      <c r="B2" s="28"/>
      <c r="C2" s="28"/>
      <c r="D2" s="28"/>
      <c r="E2" s="28"/>
      <c r="F2" s="28"/>
      <c r="G2" s="28"/>
      <c r="H2" s="28"/>
      <c r="I2" s="28"/>
      <c r="J2" s="28"/>
      <c r="K2" s="28"/>
      <c r="L2" s="28"/>
      <c r="M2" s="28"/>
      <c r="N2" s="28"/>
      <c r="O2" s="28"/>
      <c r="P2" s="28"/>
      <c r="Q2" s="28"/>
      <c r="R2" s="28"/>
      <c r="S2" s="28"/>
    </row>
    <row r="3" spans="1:19" ht="15.75" customHeight="1" x14ac:dyDescent="0.2">
      <c r="A3" s="27" t="s">
        <v>52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10.885763485477201</v>
      </c>
      <c r="G7" s="10" t="s">
        <v>152</v>
      </c>
      <c r="H7" s="9">
        <v>0</v>
      </c>
      <c r="I7" s="10" t="s">
        <v>152</v>
      </c>
      <c r="J7" s="9">
        <v>0</v>
      </c>
      <c r="K7" s="10" t="s">
        <v>246</v>
      </c>
      <c r="L7" s="9">
        <v>0</v>
      </c>
      <c r="M7" s="10" t="s">
        <v>152</v>
      </c>
      <c r="N7" s="9">
        <v>0</v>
      </c>
      <c r="O7" s="10" t="s">
        <v>246</v>
      </c>
      <c r="P7" s="9">
        <v>0</v>
      </c>
      <c r="Q7" s="10" t="s">
        <v>246</v>
      </c>
      <c r="R7" s="9">
        <v>10.885763485477201</v>
      </c>
      <c r="S7" s="10" t="s">
        <v>152</v>
      </c>
    </row>
    <row r="8" spans="1:19" x14ac:dyDescent="0.2">
      <c r="A8" s="12" t="s">
        <v>164</v>
      </c>
      <c r="B8" s="9">
        <v>0</v>
      </c>
      <c r="C8" s="10" t="s">
        <v>246</v>
      </c>
      <c r="D8" s="9">
        <v>0</v>
      </c>
      <c r="E8" s="10" t="s">
        <v>246</v>
      </c>
      <c r="F8" s="9">
        <v>28.1278238747554</v>
      </c>
      <c r="G8" s="10" t="s">
        <v>152</v>
      </c>
      <c r="H8" s="9">
        <v>0</v>
      </c>
      <c r="I8" s="10" t="s">
        <v>152</v>
      </c>
      <c r="J8" s="9">
        <v>0</v>
      </c>
      <c r="K8" s="10" t="s">
        <v>246</v>
      </c>
      <c r="L8" s="9">
        <v>2.85909980430528E-2</v>
      </c>
      <c r="M8" s="10" t="s">
        <v>168</v>
      </c>
      <c r="N8" s="9">
        <v>0</v>
      </c>
      <c r="O8" s="10" t="s">
        <v>246</v>
      </c>
      <c r="P8" s="9">
        <v>0</v>
      </c>
      <c r="Q8" s="10" t="s">
        <v>246</v>
      </c>
      <c r="R8" s="9">
        <v>28.1564148727984</v>
      </c>
      <c r="S8" s="10" t="s">
        <v>152</v>
      </c>
    </row>
    <row r="9" spans="1:19" x14ac:dyDescent="0.2">
      <c r="A9" s="12" t="s">
        <v>165</v>
      </c>
      <c r="B9" s="9">
        <v>0</v>
      </c>
      <c r="C9" s="10" t="s">
        <v>246</v>
      </c>
      <c r="D9" s="9">
        <v>0</v>
      </c>
      <c r="E9" s="10" t="s">
        <v>246</v>
      </c>
      <c r="F9" s="9">
        <v>27.860844106463901</v>
      </c>
      <c r="G9" s="10" t="s">
        <v>152</v>
      </c>
      <c r="H9" s="9">
        <v>0</v>
      </c>
      <c r="I9" s="10" t="s">
        <v>282</v>
      </c>
      <c r="J9" s="9">
        <v>0</v>
      </c>
      <c r="K9" s="10" t="s">
        <v>246</v>
      </c>
      <c r="L9" s="9">
        <v>0.237019011406844</v>
      </c>
      <c r="M9" s="10" t="s">
        <v>168</v>
      </c>
      <c r="N9" s="9">
        <v>0</v>
      </c>
      <c r="O9" s="10" t="s">
        <v>246</v>
      </c>
      <c r="P9" s="9">
        <v>0</v>
      </c>
      <c r="Q9" s="10" t="s">
        <v>246</v>
      </c>
      <c r="R9" s="9">
        <v>28.097863117870698</v>
      </c>
      <c r="S9" s="10" t="s">
        <v>152</v>
      </c>
    </row>
    <row r="10" spans="1:19" x14ac:dyDescent="0.2">
      <c r="A10" s="12" t="s">
        <v>166</v>
      </c>
      <c r="B10" s="9">
        <v>0</v>
      </c>
      <c r="C10" s="10" t="s">
        <v>246</v>
      </c>
      <c r="D10" s="9">
        <v>0</v>
      </c>
      <c r="E10" s="10" t="s">
        <v>246</v>
      </c>
      <c r="F10" s="9">
        <v>33.2633579335793</v>
      </c>
      <c r="G10" s="10" t="s">
        <v>152</v>
      </c>
      <c r="H10" s="9">
        <v>0</v>
      </c>
      <c r="I10" s="10" t="s">
        <v>152</v>
      </c>
      <c r="J10" s="9">
        <v>0</v>
      </c>
      <c r="K10" s="10" t="s">
        <v>246</v>
      </c>
      <c r="L10" s="9">
        <v>5.9302583025830302E-2</v>
      </c>
      <c r="M10" s="10" t="s">
        <v>168</v>
      </c>
      <c r="N10" s="9">
        <v>0</v>
      </c>
      <c r="O10" s="10" t="s">
        <v>246</v>
      </c>
      <c r="P10" s="9">
        <v>0</v>
      </c>
      <c r="Q10" s="10" t="s">
        <v>246</v>
      </c>
      <c r="R10" s="9">
        <v>33.322660516605197</v>
      </c>
      <c r="S10" s="10" t="s">
        <v>152</v>
      </c>
    </row>
    <row r="11" spans="1:19" x14ac:dyDescent="0.2">
      <c r="A11" s="12" t="s">
        <v>170</v>
      </c>
      <c r="B11" s="9">
        <v>0</v>
      </c>
      <c r="C11" s="10" t="s">
        <v>246</v>
      </c>
      <c r="D11" s="9">
        <v>0</v>
      </c>
      <c r="E11" s="10" t="s">
        <v>246</v>
      </c>
      <c r="F11" s="9">
        <v>25.776778378378399</v>
      </c>
      <c r="G11" s="10" t="s">
        <v>152</v>
      </c>
      <c r="H11" s="9">
        <v>0</v>
      </c>
      <c r="I11" s="10" t="s">
        <v>152</v>
      </c>
      <c r="J11" s="9">
        <v>0</v>
      </c>
      <c r="K11" s="10" t="s">
        <v>246</v>
      </c>
      <c r="L11" s="9">
        <v>0</v>
      </c>
      <c r="M11" s="10" t="s">
        <v>246</v>
      </c>
      <c r="N11" s="9">
        <v>0</v>
      </c>
      <c r="O11" s="10" t="s">
        <v>246</v>
      </c>
      <c r="P11" s="9">
        <v>0</v>
      </c>
      <c r="Q11" s="10" t="s">
        <v>246</v>
      </c>
      <c r="R11" s="9">
        <v>25.776778378378399</v>
      </c>
      <c r="S11" s="10" t="s">
        <v>152</v>
      </c>
    </row>
    <row r="12" spans="1:19" x14ac:dyDescent="0.2">
      <c r="A12" s="12" t="s">
        <v>171</v>
      </c>
      <c r="B12" s="9">
        <v>0</v>
      </c>
      <c r="C12" s="10" t="s">
        <v>246</v>
      </c>
      <c r="D12" s="9">
        <v>0</v>
      </c>
      <c r="E12" s="10" t="s">
        <v>246</v>
      </c>
      <c r="F12" s="9">
        <v>24.1785211267606</v>
      </c>
      <c r="G12" s="10" t="s">
        <v>152</v>
      </c>
      <c r="H12" s="9">
        <v>0</v>
      </c>
      <c r="I12" s="10" t="s">
        <v>152</v>
      </c>
      <c r="J12" s="9">
        <v>0</v>
      </c>
      <c r="K12" s="10" t="s">
        <v>246</v>
      </c>
      <c r="L12" s="9">
        <v>0</v>
      </c>
      <c r="M12" s="10" t="s">
        <v>246</v>
      </c>
      <c r="N12" s="9">
        <v>0</v>
      </c>
      <c r="O12" s="10" t="s">
        <v>246</v>
      </c>
      <c r="P12" s="9">
        <v>0</v>
      </c>
      <c r="Q12" s="10" t="s">
        <v>246</v>
      </c>
      <c r="R12" s="9">
        <v>24.1785211267606</v>
      </c>
      <c r="S12" s="10" t="s">
        <v>152</v>
      </c>
    </row>
    <row r="13" spans="1:19" x14ac:dyDescent="0.2">
      <c r="A13" s="12" t="s">
        <v>172</v>
      </c>
      <c r="B13" s="9">
        <v>0</v>
      </c>
      <c r="C13" s="10" t="s">
        <v>246</v>
      </c>
      <c r="D13" s="9">
        <v>0</v>
      </c>
      <c r="E13" s="10" t="s">
        <v>246</v>
      </c>
      <c r="F13" s="9">
        <v>24.521197952218401</v>
      </c>
      <c r="G13" s="10" t="s">
        <v>152</v>
      </c>
      <c r="H13" s="9">
        <v>0</v>
      </c>
      <c r="I13" s="10" t="s">
        <v>152</v>
      </c>
      <c r="J13" s="9">
        <v>0</v>
      </c>
      <c r="K13" s="10" t="s">
        <v>246</v>
      </c>
      <c r="L13" s="9">
        <v>0</v>
      </c>
      <c r="M13" s="10" t="s">
        <v>246</v>
      </c>
      <c r="N13" s="9">
        <v>0</v>
      </c>
      <c r="O13" s="10" t="s">
        <v>246</v>
      </c>
      <c r="P13" s="9">
        <v>0</v>
      </c>
      <c r="Q13" s="10" t="s">
        <v>246</v>
      </c>
      <c r="R13" s="9">
        <v>24.521197952218401</v>
      </c>
      <c r="S13" s="10" t="s">
        <v>152</v>
      </c>
    </row>
    <row r="14" spans="1:19" x14ac:dyDescent="0.2">
      <c r="A14" s="12" t="s">
        <v>173</v>
      </c>
      <c r="B14" s="9">
        <v>0</v>
      </c>
      <c r="C14" s="10" t="s">
        <v>246</v>
      </c>
      <c r="D14" s="9">
        <v>0</v>
      </c>
      <c r="E14" s="10" t="s">
        <v>246</v>
      </c>
      <c r="F14" s="9">
        <v>11.0031310116086</v>
      </c>
      <c r="G14" s="10" t="s">
        <v>152</v>
      </c>
      <c r="H14" s="9">
        <v>0</v>
      </c>
      <c r="I14" s="10" t="s">
        <v>152</v>
      </c>
      <c r="J14" s="9">
        <v>0</v>
      </c>
      <c r="K14" s="10" t="s">
        <v>246</v>
      </c>
      <c r="L14" s="9">
        <v>0</v>
      </c>
      <c r="M14" s="10" t="s">
        <v>246</v>
      </c>
      <c r="N14" s="9">
        <v>0</v>
      </c>
      <c r="O14" s="10" t="s">
        <v>246</v>
      </c>
      <c r="P14" s="9">
        <v>0</v>
      </c>
      <c r="Q14" s="10" t="s">
        <v>246</v>
      </c>
      <c r="R14" s="9">
        <v>11.0031310116086</v>
      </c>
      <c r="S14" s="10" t="s">
        <v>152</v>
      </c>
    </row>
    <row r="15" spans="1:19" x14ac:dyDescent="0.2">
      <c r="A15" s="12" t="s">
        <v>174</v>
      </c>
      <c r="B15" s="9">
        <v>0</v>
      </c>
      <c r="C15" s="10" t="s">
        <v>246</v>
      </c>
      <c r="D15" s="9">
        <v>0</v>
      </c>
      <c r="E15" s="10" t="s">
        <v>246</v>
      </c>
      <c r="F15" s="9">
        <v>5.8861442307692302</v>
      </c>
      <c r="G15" s="10" t="s">
        <v>152</v>
      </c>
      <c r="H15" s="9">
        <v>0</v>
      </c>
      <c r="I15" s="10" t="s">
        <v>152</v>
      </c>
      <c r="J15" s="9">
        <v>0</v>
      </c>
      <c r="K15" s="10" t="s">
        <v>246</v>
      </c>
      <c r="L15" s="9">
        <v>0</v>
      </c>
      <c r="M15" s="10" t="s">
        <v>246</v>
      </c>
      <c r="N15" s="9">
        <v>0</v>
      </c>
      <c r="O15" s="10" t="s">
        <v>246</v>
      </c>
      <c r="P15" s="9">
        <v>0</v>
      </c>
      <c r="Q15" s="10" t="s">
        <v>246</v>
      </c>
      <c r="R15" s="9">
        <v>5.8861442307692302</v>
      </c>
      <c r="S15" s="10" t="s">
        <v>152</v>
      </c>
    </row>
    <row r="16" spans="1:19" x14ac:dyDescent="0.2">
      <c r="A16" s="12" t="s">
        <v>176</v>
      </c>
      <c r="B16" s="9">
        <v>0</v>
      </c>
      <c r="C16" s="10" t="s">
        <v>246</v>
      </c>
      <c r="D16" s="9">
        <v>0</v>
      </c>
      <c r="E16" s="10" t="s">
        <v>246</v>
      </c>
      <c r="F16" s="9">
        <v>1.1527433903577</v>
      </c>
      <c r="G16" s="10" t="s">
        <v>152</v>
      </c>
      <c r="H16" s="9">
        <v>0</v>
      </c>
      <c r="I16" s="10" t="s">
        <v>152</v>
      </c>
      <c r="J16" s="9">
        <v>0</v>
      </c>
      <c r="K16" s="10" t="s">
        <v>246</v>
      </c>
      <c r="L16" s="9">
        <v>0</v>
      </c>
      <c r="M16" s="10" t="s">
        <v>246</v>
      </c>
      <c r="N16" s="9">
        <v>0</v>
      </c>
      <c r="O16" s="10" t="s">
        <v>246</v>
      </c>
      <c r="P16" s="9">
        <v>0</v>
      </c>
      <c r="Q16" s="10" t="s">
        <v>246</v>
      </c>
      <c r="R16" s="9">
        <v>1.1527433903577</v>
      </c>
      <c r="S16" s="10" t="s">
        <v>152</v>
      </c>
    </row>
    <row r="17" spans="1:19" x14ac:dyDescent="0.2">
      <c r="A17" s="12" t="s">
        <v>177</v>
      </c>
      <c r="B17" s="9">
        <v>0</v>
      </c>
      <c r="C17" s="10" t="s">
        <v>246</v>
      </c>
      <c r="D17" s="9">
        <v>0</v>
      </c>
      <c r="E17" s="10" t="s">
        <v>246</v>
      </c>
      <c r="F17" s="9">
        <v>0</v>
      </c>
      <c r="G17" s="10" t="s">
        <v>152</v>
      </c>
      <c r="H17" s="9">
        <v>0</v>
      </c>
      <c r="I17" s="10" t="s">
        <v>152</v>
      </c>
      <c r="J17" s="9">
        <v>0</v>
      </c>
      <c r="K17" s="10" t="s">
        <v>246</v>
      </c>
      <c r="L17" s="9">
        <v>0</v>
      </c>
      <c r="M17" s="10" t="s">
        <v>246</v>
      </c>
      <c r="N17" s="9">
        <v>0</v>
      </c>
      <c r="O17" s="10" t="s">
        <v>246</v>
      </c>
      <c r="P17" s="9">
        <v>0</v>
      </c>
      <c r="Q17" s="10" t="s">
        <v>246</v>
      </c>
      <c r="R17" s="9">
        <v>0</v>
      </c>
      <c r="S17" s="10" t="s">
        <v>152</v>
      </c>
    </row>
    <row r="18" spans="1:19" x14ac:dyDescent="0.2">
      <c r="A18" s="12" t="s">
        <v>178</v>
      </c>
      <c r="B18" s="9">
        <v>0</v>
      </c>
      <c r="C18" s="10" t="s">
        <v>246</v>
      </c>
      <c r="D18" s="9">
        <v>0</v>
      </c>
      <c r="E18" s="10" t="s">
        <v>246</v>
      </c>
      <c r="F18" s="9">
        <v>0</v>
      </c>
      <c r="G18" s="10" t="s">
        <v>152</v>
      </c>
      <c r="H18" s="9">
        <v>0</v>
      </c>
      <c r="I18" s="10" t="s">
        <v>152</v>
      </c>
      <c r="J18" s="9">
        <v>0</v>
      </c>
      <c r="K18" s="10" t="s">
        <v>246</v>
      </c>
      <c r="L18" s="9">
        <v>0</v>
      </c>
      <c r="M18" s="10" t="s">
        <v>246</v>
      </c>
      <c r="N18" s="9">
        <v>0</v>
      </c>
      <c r="O18" s="10" t="s">
        <v>246</v>
      </c>
      <c r="P18" s="9">
        <v>0</v>
      </c>
      <c r="Q18" s="10" t="s">
        <v>246</v>
      </c>
      <c r="R18" s="9">
        <v>0</v>
      </c>
      <c r="S18" s="10" t="s">
        <v>152</v>
      </c>
    </row>
    <row r="19" spans="1:19" x14ac:dyDescent="0.2">
      <c r="A19" s="12" t="s">
        <v>179</v>
      </c>
      <c r="B19" s="9">
        <v>0</v>
      </c>
      <c r="C19" s="10" t="s">
        <v>246</v>
      </c>
      <c r="D19" s="9">
        <v>0</v>
      </c>
      <c r="E19" s="10" t="s">
        <v>246</v>
      </c>
      <c r="F19" s="9">
        <v>0</v>
      </c>
      <c r="G19" s="10" t="s">
        <v>152</v>
      </c>
      <c r="H19" s="9">
        <v>0</v>
      </c>
      <c r="I19" s="10" t="s">
        <v>152</v>
      </c>
      <c r="J19" s="9">
        <v>0</v>
      </c>
      <c r="K19" s="10" t="s">
        <v>246</v>
      </c>
      <c r="L19" s="9">
        <v>0</v>
      </c>
      <c r="M19" s="10" t="s">
        <v>246</v>
      </c>
      <c r="N19" s="9">
        <v>0</v>
      </c>
      <c r="O19" s="10" t="s">
        <v>246</v>
      </c>
      <c r="P19" s="9">
        <v>0</v>
      </c>
      <c r="Q19" s="10" t="s">
        <v>246</v>
      </c>
      <c r="R19" s="9">
        <v>0</v>
      </c>
      <c r="S19" s="10" t="s">
        <v>152</v>
      </c>
    </row>
    <row r="20" spans="1:19" x14ac:dyDescent="0.2">
      <c r="A20" s="12" t="s">
        <v>180</v>
      </c>
      <c r="B20" s="9">
        <v>0</v>
      </c>
      <c r="C20" s="10" t="s">
        <v>246</v>
      </c>
      <c r="D20" s="9">
        <v>0</v>
      </c>
      <c r="E20" s="10" t="s">
        <v>246</v>
      </c>
      <c r="F20" s="9">
        <v>0</v>
      </c>
      <c r="G20" s="10" t="s">
        <v>152</v>
      </c>
      <c r="H20" s="9">
        <v>0</v>
      </c>
      <c r="I20" s="10" t="s">
        <v>152</v>
      </c>
      <c r="J20" s="9">
        <v>0</v>
      </c>
      <c r="K20" s="10" t="s">
        <v>246</v>
      </c>
      <c r="L20" s="9">
        <v>0</v>
      </c>
      <c r="M20" s="10" t="s">
        <v>246</v>
      </c>
      <c r="N20" s="9">
        <v>0</v>
      </c>
      <c r="O20" s="10" t="s">
        <v>246</v>
      </c>
      <c r="P20" s="9">
        <v>0</v>
      </c>
      <c r="Q20" s="10" t="s">
        <v>246</v>
      </c>
      <c r="R20" s="9">
        <v>0</v>
      </c>
      <c r="S20" s="10" t="s">
        <v>152</v>
      </c>
    </row>
    <row r="21" spans="1:19" x14ac:dyDescent="0.2">
      <c r="A21" s="12" t="s">
        <v>181</v>
      </c>
      <c r="B21" s="9">
        <v>0</v>
      </c>
      <c r="C21" s="10" t="s">
        <v>246</v>
      </c>
      <c r="D21" s="9">
        <v>0</v>
      </c>
      <c r="E21" s="10" t="s">
        <v>246</v>
      </c>
      <c r="F21" s="9">
        <v>0</v>
      </c>
      <c r="G21" s="10" t="s">
        <v>152</v>
      </c>
      <c r="H21" s="9">
        <v>0</v>
      </c>
      <c r="I21" s="10" t="s">
        <v>152</v>
      </c>
      <c r="J21" s="9">
        <v>0</v>
      </c>
      <c r="K21" s="10" t="s">
        <v>246</v>
      </c>
      <c r="L21" s="9">
        <v>0</v>
      </c>
      <c r="M21" s="10" t="s">
        <v>246</v>
      </c>
      <c r="N21" s="9">
        <v>0</v>
      </c>
      <c r="O21" s="10" t="s">
        <v>246</v>
      </c>
      <c r="P21" s="9">
        <v>0</v>
      </c>
      <c r="Q21" s="10" t="s">
        <v>246</v>
      </c>
      <c r="R21" s="9">
        <v>0</v>
      </c>
      <c r="S21" s="10" t="s">
        <v>152</v>
      </c>
    </row>
    <row r="22" spans="1:19" x14ac:dyDescent="0.2">
      <c r="A22" s="12" t="s">
        <v>182</v>
      </c>
      <c r="B22" s="9">
        <v>0</v>
      </c>
      <c r="C22" s="10" t="s">
        <v>246</v>
      </c>
      <c r="D22" s="9">
        <v>0</v>
      </c>
      <c r="E22" s="10" t="s">
        <v>246</v>
      </c>
      <c r="F22" s="9">
        <v>0</v>
      </c>
      <c r="G22" s="10" t="s">
        <v>152</v>
      </c>
      <c r="H22" s="9">
        <v>0</v>
      </c>
      <c r="I22" s="10" t="s">
        <v>152</v>
      </c>
      <c r="J22" s="9">
        <v>0</v>
      </c>
      <c r="K22" s="10" t="s">
        <v>246</v>
      </c>
      <c r="L22" s="9">
        <v>0</v>
      </c>
      <c r="M22" s="10" t="s">
        <v>246</v>
      </c>
      <c r="N22" s="9">
        <v>0</v>
      </c>
      <c r="O22" s="10" t="s">
        <v>246</v>
      </c>
      <c r="P22" s="9">
        <v>0</v>
      </c>
      <c r="Q22" s="10" t="s">
        <v>246</v>
      </c>
      <c r="R22" s="9">
        <v>0</v>
      </c>
      <c r="S22" s="10" t="s">
        <v>152</v>
      </c>
    </row>
    <row r="23" spans="1:19" x14ac:dyDescent="0.2">
      <c r="A23" s="12" t="s">
        <v>184</v>
      </c>
      <c r="B23" s="9">
        <v>0</v>
      </c>
      <c r="C23" s="10" t="s">
        <v>246</v>
      </c>
      <c r="D23" s="9">
        <v>0</v>
      </c>
      <c r="E23" s="10" t="s">
        <v>246</v>
      </c>
      <c r="F23" s="9">
        <v>1.03617021276596E-2</v>
      </c>
      <c r="G23" s="10" t="s">
        <v>152</v>
      </c>
      <c r="H23" s="9">
        <v>0</v>
      </c>
      <c r="I23" s="10" t="s">
        <v>152</v>
      </c>
      <c r="J23" s="9">
        <v>0</v>
      </c>
      <c r="K23" s="10" t="s">
        <v>246</v>
      </c>
      <c r="L23" s="9">
        <v>0</v>
      </c>
      <c r="M23" s="10" t="s">
        <v>246</v>
      </c>
      <c r="N23" s="9">
        <v>0</v>
      </c>
      <c r="O23" s="10" t="s">
        <v>246</v>
      </c>
      <c r="P23" s="9">
        <v>0</v>
      </c>
      <c r="Q23" s="10" t="s">
        <v>246</v>
      </c>
      <c r="R23" s="9">
        <v>1.03617021276596E-2</v>
      </c>
      <c r="S23" s="10" t="s">
        <v>152</v>
      </c>
    </row>
    <row r="24" spans="1:19" x14ac:dyDescent="0.2">
      <c r="A24" s="12" t="s">
        <v>185</v>
      </c>
      <c r="B24" s="9">
        <v>0</v>
      </c>
      <c r="C24" s="10" t="s">
        <v>246</v>
      </c>
      <c r="D24" s="9">
        <v>0</v>
      </c>
      <c r="E24" s="10" t="s">
        <v>246</v>
      </c>
      <c r="F24" s="9">
        <v>5.8121699346405202E-3</v>
      </c>
      <c r="G24" s="10" t="s">
        <v>152</v>
      </c>
      <c r="H24" s="9">
        <v>0</v>
      </c>
      <c r="I24" s="10" t="s">
        <v>152</v>
      </c>
      <c r="J24" s="9">
        <v>0</v>
      </c>
      <c r="K24" s="10" t="s">
        <v>246</v>
      </c>
      <c r="L24" s="9">
        <v>0</v>
      </c>
      <c r="M24" s="10" t="s">
        <v>246</v>
      </c>
      <c r="N24" s="9">
        <v>0</v>
      </c>
      <c r="O24" s="10" t="s">
        <v>246</v>
      </c>
      <c r="P24" s="9">
        <v>0</v>
      </c>
      <c r="Q24" s="10" t="s">
        <v>246</v>
      </c>
      <c r="R24" s="9">
        <v>5.8121699346405202E-3</v>
      </c>
      <c r="S24" s="10" t="s">
        <v>152</v>
      </c>
    </row>
    <row r="25" spans="1:19" x14ac:dyDescent="0.2">
      <c r="A25" s="12" t="s">
        <v>187</v>
      </c>
      <c r="B25" s="9">
        <v>0</v>
      </c>
      <c r="C25" s="10" t="s">
        <v>246</v>
      </c>
      <c r="D25" s="9">
        <v>0</v>
      </c>
      <c r="E25" s="10" t="s">
        <v>246</v>
      </c>
      <c r="F25" s="9">
        <v>1.24871794871795E-3</v>
      </c>
      <c r="G25" s="10" t="s">
        <v>152</v>
      </c>
      <c r="H25" s="9">
        <v>0</v>
      </c>
      <c r="I25" s="10" t="s">
        <v>152</v>
      </c>
      <c r="J25" s="9">
        <v>0</v>
      </c>
      <c r="K25" s="10" t="s">
        <v>246</v>
      </c>
      <c r="L25" s="9">
        <v>0</v>
      </c>
      <c r="M25" s="10" t="s">
        <v>246</v>
      </c>
      <c r="N25" s="9">
        <v>0</v>
      </c>
      <c r="O25" s="10" t="s">
        <v>246</v>
      </c>
      <c r="P25" s="9">
        <v>0</v>
      </c>
      <c r="Q25" s="10" t="s">
        <v>246</v>
      </c>
      <c r="R25" s="9">
        <v>1.24871794871795E-3</v>
      </c>
      <c r="S25" s="10" t="s">
        <v>152</v>
      </c>
    </row>
    <row r="26" spans="1:19" x14ac:dyDescent="0.2">
      <c r="A26" s="12" t="s">
        <v>188</v>
      </c>
      <c r="B26" s="9">
        <v>0</v>
      </c>
      <c r="C26" s="10" t="s">
        <v>246</v>
      </c>
      <c r="D26" s="9">
        <v>0</v>
      </c>
      <c r="E26" s="10" t="s">
        <v>246</v>
      </c>
      <c r="F26" s="9">
        <v>1.0047061790668299</v>
      </c>
      <c r="G26" s="10" t="s">
        <v>186</v>
      </c>
      <c r="H26" s="9">
        <v>0</v>
      </c>
      <c r="I26" s="10" t="s">
        <v>152</v>
      </c>
      <c r="J26" s="9">
        <v>0</v>
      </c>
      <c r="K26" s="10" t="s">
        <v>246</v>
      </c>
      <c r="L26" s="9">
        <v>0</v>
      </c>
      <c r="M26" s="10" t="s">
        <v>246</v>
      </c>
      <c r="N26" s="9">
        <v>0</v>
      </c>
      <c r="O26" s="10" t="s">
        <v>246</v>
      </c>
      <c r="P26" s="9">
        <v>0</v>
      </c>
      <c r="Q26" s="10" t="s">
        <v>246</v>
      </c>
      <c r="R26" s="9">
        <v>1.0047061790668299</v>
      </c>
      <c r="S26" s="10" t="s">
        <v>152</v>
      </c>
    </row>
    <row r="27" spans="1:19" x14ac:dyDescent="0.2">
      <c r="A27" s="12" t="s">
        <v>189</v>
      </c>
      <c r="B27" s="9">
        <v>0</v>
      </c>
      <c r="C27" s="10" t="s">
        <v>246</v>
      </c>
      <c r="D27" s="9">
        <v>0</v>
      </c>
      <c r="E27" s="10" t="s">
        <v>246</v>
      </c>
      <c r="F27" s="9">
        <v>4.59708592777086</v>
      </c>
      <c r="G27" s="10" t="s">
        <v>152</v>
      </c>
      <c r="H27" s="9">
        <v>0</v>
      </c>
      <c r="I27" s="10" t="s">
        <v>152</v>
      </c>
      <c r="J27" s="9">
        <v>0</v>
      </c>
      <c r="K27" s="10" t="s">
        <v>246</v>
      </c>
      <c r="L27" s="9">
        <v>0</v>
      </c>
      <c r="M27" s="10" t="s">
        <v>246</v>
      </c>
      <c r="N27" s="9">
        <v>0</v>
      </c>
      <c r="O27" s="10" t="s">
        <v>246</v>
      </c>
      <c r="P27" s="9">
        <v>0</v>
      </c>
      <c r="Q27" s="10" t="s">
        <v>246</v>
      </c>
      <c r="R27" s="9">
        <v>4.59708592777086</v>
      </c>
      <c r="S27" s="10" t="s">
        <v>152</v>
      </c>
    </row>
    <row r="28" spans="1:19" x14ac:dyDescent="0.2">
      <c r="A28" s="12" t="s">
        <v>190</v>
      </c>
      <c r="B28" s="9">
        <v>0</v>
      </c>
      <c r="C28" s="10" t="s">
        <v>246</v>
      </c>
      <c r="D28" s="9">
        <v>0</v>
      </c>
      <c r="E28" s="10" t="s">
        <v>246</v>
      </c>
      <c r="F28" s="9">
        <v>13.2814926470588</v>
      </c>
      <c r="G28" s="10" t="s">
        <v>152</v>
      </c>
      <c r="H28" s="9">
        <v>0</v>
      </c>
      <c r="I28" s="10" t="s">
        <v>152</v>
      </c>
      <c r="J28" s="9">
        <v>0</v>
      </c>
      <c r="K28" s="10" t="s">
        <v>246</v>
      </c>
      <c r="L28" s="9">
        <v>0</v>
      </c>
      <c r="M28" s="10" t="s">
        <v>246</v>
      </c>
      <c r="N28" s="9">
        <v>0</v>
      </c>
      <c r="O28" s="10" t="s">
        <v>246</v>
      </c>
      <c r="P28" s="9">
        <v>0</v>
      </c>
      <c r="Q28" s="10" t="s">
        <v>246</v>
      </c>
      <c r="R28" s="9">
        <v>13.2814926470588</v>
      </c>
      <c r="S28" s="10" t="s">
        <v>152</v>
      </c>
    </row>
    <row r="29" spans="1:19" x14ac:dyDescent="0.2">
      <c r="A29" s="12" t="s">
        <v>191</v>
      </c>
      <c r="B29" s="9">
        <v>0</v>
      </c>
      <c r="C29" s="10" t="s">
        <v>246</v>
      </c>
      <c r="D29" s="9">
        <v>0</v>
      </c>
      <c r="E29" s="10" t="s">
        <v>246</v>
      </c>
      <c r="F29" s="9">
        <v>20.708633059789001</v>
      </c>
      <c r="G29" s="10" t="s">
        <v>152</v>
      </c>
      <c r="H29" s="9">
        <v>0</v>
      </c>
      <c r="I29" s="10" t="s">
        <v>152</v>
      </c>
      <c r="J29" s="9">
        <v>0</v>
      </c>
      <c r="K29" s="10" t="s">
        <v>246</v>
      </c>
      <c r="L29" s="9">
        <v>0</v>
      </c>
      <c r="M29" s="10" t="s">
        <v>246</v>
      </c>
      <c r="N29" s="9">
        <v>0</v>
      </c>
      <c r="O29" s="10" t="s">
        <v>246</v>
      </c>
      <c r="P29" s="9">
        <v>0</v>
      </c>
      <c r="Q29" s="10" t="s">
        <v>246</v>
      </c>
      <c r="R29" s="9">
        <v>20.708633059789001</v>
      </c>
      <c r="S29" s="10" t="s">
        <v>152</v>
      </c>
    </row>
    <row r="30" spans="1:19" x14ac:dyDescent="0.2">
      <c r="A30" s="12" t="s">
        <v>192</v>
      </c>
      <c r="B30" s="9">
        <v>0</v>
      </c>
      <c r="C30" s="10" t="s">
        <v>246</v>
      </c>
      <c r="D30" s="9">
        <v>0</v>
      </c>
      <c r="E30" s="10" t="s">
        <v>246</v>
      </c>
      <c r="F30" s="9">
        <v>47.3696845564074</v>
      </c>
      <c r="G30" s="10" t="s">
        <v>152</v>
      </c>
      <c r="H30" s="9">
        <v>0</v>
      </c>
      <c r="I30" s="10" t="s">
        <v>152</v>
      </c>
      <c r="J30" s="9">
        <v>0</v>
      </c>
      <c r="K30" s="10" t="s">
        <v>246</v>
      </c>
      <c r="L30" s="9">
        <v>0</v>
      </c>
      <c r="M30" s="10" t="s">
        <v>246</v>
      </c>
      <c r="N30" s="9">
        <v>0</v>
      </c>
      <c r="O30" s="10" t="s">
        <v>246</v>
      </c>
      <c r="P30" s="9">
        <v>0</v>
      </c>
      <c r="Q30" s="10" t="s">
        <v>246</v>
      </c>
      <c r="R30" s="9">
        <v>47.3696845564074</v>
      </c>
      <c r="S30" s="10" t="s">
        <v>152</v>
      </c>
    </row>
    <row r="31" spans="1:19" x14ac:dyDescent="0.2">
      <c r="A31" s="12" t="s">
        <v>193</v>
      </c>
      <c r="B31" s="9">
        <v>0</v>
      </c>
      <c r="C31" s="10" t="s">
        <v>246</v>
      </c>
      <c r="D31" s="9">
        <v>0</v>
      </c>
      <c r="E31" s="10" t="s">
        <v>246</v>
      </c>
      <c r="F31" s="9">
        <v>0</v>
      </c>
      <c r="G31" s="10" t="s">
        <v>283</v>
      </c>
      <c r="H31" s="9">
        <v>0</v>
      </c>
      <c r="I31" s="10" t="s">
        <v>152</v>
      </c>
      <c r="J31" s="9">
        <v>0</v>
      </c>
      <c r="K31" s="10" t="s">
        <v>246</v>
      </c>
      <c r="L31" s="9">
        <v>0</v>
      </c>
      <c r="M31" s="10" t="s">
        <v>224</v>
      </c>
      <c r="N31" s="9">
        <v>0</v>
      </c>
      <c r="O31" s="10" t="s">
        <v>246</v>
      </c>
      <c r="P31" s="9">
        <v>0</v>
      </c>
      <c r="Q31" s="10" t="s">
        <v>246</v>
      </c>
      <c r="R31" s="9">
        <v>0</v>
      </c>
      <c r="S31" s="10" t="s">
        <v>169</v>
      </c>
    </row>
    <row r="32" spans="1:19" x14ac:dyDescent="0.2">
      <c r="A32" s="15" t="s">
        <v>195</v>
      </c>
      <c r="B32" s="13">
        <v>0</v>
      </c>
      <c r="C32" s="14" t="s">
        <v>246</v>
      </c>
      <c r="D32" s="13">
        <v>0</v>
      </c>
      <c r="E32" s="14" t="s">
        <v>246</v>
      </c>
      <c r="F32" s="13">
        <v>0</v>
      </c>
      <c r="G32" s="14" t="s">
        <v>167</v>
      </c>
      <c r="H32" s="13">
        <v>0</v>
      </c>
      <c r="I32" s="14" t="s">
        <v>152</v>
      </c>
      <c r="J32" s="13">
        <v>0</v>
      </c>
      <c r="K32" s="14" t="s">
        <v>246</v>
      </c>
      <c r="L32" s="13">
        <v>0</v>
      </c>
      <c r="M32" s="14" t="s">
        <v>224</v>
      </c>
      <c r="N32" s="13">
        <v>0</v>
      </c>
      <c r="O32" s="14" t="s">
        <v>246</v>
      </c>
      <c r="P32" s="13">
        <v>0</v>
      </c>
      <c r="Q32" s="14" t="s">
        <v>246</v>
      </c>
      <c r="R32" s="13">
        <v>0</v>
      </c>
      <c r="S32" s="14" t="s">
        <v>169</v>
      </c>
    </row>
    <row r="34" spans="1:2" x14ac:dyDescent="0.2">
      <c r="A34" s="16" t="s">
        <v>196</v>
      </c>
      <c r="B34" s="16" t="s">
        <v>211</v>
      </c>
    </row>
    <row r="36" spans="1:2" x14ac:dyDescent="0.2">
      <c r="B36" s="16" t="s">
        <v>295</v>
      </c>
    </row>
    <row r="37" spans="1:2" x14ac:dyDescent="0.2">
      <c r="B37" s="16" t="s">
        <v>285</v>
      </c>
    </row>
    <row r="38" spans="1:2" x14ac:dyDescent="0.2">
      <c r="B38" s="16" t="s">
        <v>286</v>
      </c>
    </row>
    <row r="39" spans="1:2" x14ac:dyDescent="0.2">
      <c r="B39" s="16" t="s">
        <v>287</v>
      </c>
    </row>
    <row r="40" spans="1:2" x14ac:dyDescent="0.2">
      <c r="B40" s="16" t="s">
        <v>288</v>
      </c>
    </row>
    <row r="41" spans="1:2" x14ac:dyDescent="0.2">
      <c r="B41" s="16" t="s">
        <v>289</v>
      </c>
    </row>
    <row r="42" spans="1:2" x14ac:dyDescent="0.2">
      <c r="B42" s="16" t="s">
        <v>290</v>
      </c>
    </row>
    <row r="44" spans="1:2" x14ac:dyDescent="0.2">
      <c r="B44" s="16" t="s">
        <v>203</v>
      </c>
    </row>
    <row r="45" spans="1:2" x14ac:dyDescent="0.2">
      <c r="B45" s="16" t="s">
        <v>250</v>
      </c>
    </row>
    <row r="46" spans="1:2" x14ac:dyDescent="0.2">
      <c r="B46" s="16" t="s">
        <v>204</v>
      </c>
    </row>
    <row r="49" spans="1:1" x14ac:dyDescent="0.2">
      <c r="A49" s="17" t="str">
        <f>HYPERLINK("#'INTERACTIVE_GAMING 5'!A2", "&lt;&lt;&lt; Previous table")</f>
        <v>&lt;&lt;&lt; Previous table</v>
      </c>
    </row>
    <row r="50" spans="1:1" x14ac:dyDescent="0.2">
      <c r="A50" s="17" t="str">
        <f>HYPERLINK("#'INTERACTIVE_GAMING 7'!A2",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S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HYPERLINK("#'INDEX'!B42", "Link to index")</f>
        <v>Link to index</v>
      </c>
    </row>
    <row r="2" spans="1:19" ht="15.75" customHeight="1" x14ac:dyDescent="0.2">
      <c r="A2" s="27" t="s">
        <v>297</v>
      </c>
      <c r="B2" s="28"/>
      <c r="C2" s="28"/>
      <c r="D2" s="28"/>
      <c r="E2" s="28"/>
      <c r="F2" s="28"/>
      <c r="G2" s="28"/>
      <c r="H2" s="28"/>
      <c r="I2" s="28"/>
      <c r="J2" s="28"/>
      <c r="K2" s="28"/>
      <c r="L2" s="28"/>
      <c r="M2" s="28"/>
      <c r="N2" s="28"/>
      <c r="O2" s="28"/>
      <c r="P2" s="28"/>
      <c r="Q2" s="28"/>
      <c r="R2" s="28"/>
      <c r="S2" s="28"/>
    </row>
    <row r="3" spans="1:19" ht="15.75" customHeight="1" x14ac:dyDescent="0.2">
      <c r="A3" s="27" t="s">
        <v>53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39.300083531827802</v>
      </c>
      <c r="G7" s="10" t="s">
        <v>152</v>
      </c>
      <c r="H7" s="18">
        <v>0</v>
      </c>
      <c r="I7" s="10" t="s">
        <v>152</v>
      </c>
      <c r="J7" s="18">
        <v>0</v>
      </c>
      <c r="K7" s="10" t="s">
        <v>246</v>
      </c>
      <c r="L7" s="18">
        <v>0</v>
      </c>
      <c r="M7" s="10" t="s">
        <v>152</v>
      </c>
      <c r="N7" s="18">
        <v>0</v>
      </c>
      <c r="O7" s="10" t="s">
        <v>246</v>
      </c>
      <c r="P7" s="18">
        <v>0</v>
      </c>
      <c r="Q7" s="10" t="s">
        <v>246</v>
      </c>
      <c r="R7" s="18">
        <v>0.37950688198780202</v>
      </c>
      <c r="S7" s="10" t="s">
        <v>152</v>
      </c>
    </row>
    <row r="8" spans="1:19" x14ac:dyDescent="0.2">
      <c r="A8" s="12" t="s">
        <v>164</v>
      </c>
      <c r="B8" s="18">
        <v>0</v>
      </c>
      <c r="C8" s="10" t="s">
        <v>246</v>
      </c>
      <c r="D8" s="18">
        <v>0</v>
      </c>
      <c r="E8" s="10" t="s">
        <v>246</v>
      </c>
      <c r="F8" s="18">
        <v>105.825911105374</v>
      </c>
      <c r="G8" s="10" t="s">
        <v>152</v>
      </c>
      <c r="H8" s="18">
        <v>0</v>
      </c>
      <c r="I8" s="10" t="s">
        <v>152</v>
      </c>
      <c r="J8" s="18">
        <v>0</v>
      </c>
      <c r="K8" s="10" t="s">
        <v>246</v>
      </c>
      <c r="L8" s="18">
        <v>4.2534729606723901E-2</v>
      </c>
      <c r="M8" s="10" t="s">
        <v>168</v>
      </c>
      <c r="N8" s="18">
        <v>0</v>
      </c>
      <c r="O8" s="10" t="s">
        <v>246</v>
      </c>
      <c r="P8" s="18">
        <v>0</v>
      </c>
      <c r="Q8" s="10" t="s">
        <v>246</v>
      </c>
      <c r="R8" s="18">
        <v>1.0257434383181101</v>
      </c>
      <c r="S8" s="10" t="s">
        <v>152</v>
      </c>
    </row>
    <row r="9" spans="1:19" x14ac:dyDescent="0.2">
      <c r="A9" s="12" t="s">
        <v>165</v>
      </c>
      <c r="B9" s="18">
        <v>0</v>
      </c>
      <c r="C9" s="10" t="s">
        <v>246</v>
      </c>
      <c r="D9" s="18">
        <v>0</v>
      </c>
      <c r="E9" s="10" t="s">
        <v>246</v>
      </c>
      <c r="F9" s="18">
        <v>106.731928779173</v>
      </c>
      <c r="G9" s="10" t="s">
        <v>152</v>
      </c>
      <c r="H9" s="18">
        <v>0</v>
      </c>
      <c r="I9" s="10" t="s">
        <v>282</v>
      </c>
      <c r="J9" s="18">
        <v>0</v>
      </c>
      <c r="K9" s="10" t="s">
        <v>246</v>
      </c>
      <c r="L9" s="18">
        <v>0.36126861732903998</v>
      </c>
      <c r="M9" s="10" t="s">
        <v>168</v>
      </c>
      <c r="N9" s="18">
        <v>0</v>
      </c>
      <c r="O9" s="10" t="s">
        <v>246</v>
      </c>
      <c r="P9" s="18">
        <v>0</v>
      </c>
      <c r="Q9" s="10" t="s">
        <v>246</v>
      </c>
      <c r="R9" s="18">
        <v>1.03817510245514</v>
      </c>
      <c r="S9" s="10" t="s">
        <v>152</v>
      </c>
    </row>
    <row r="10" spans="1:19" x14ac:dyDescent="0.2">
      <c r="A10" s="12" t="s">
        <v>166</v>
      </c>
      <c r="B10" s="18">
        <v>0</v>
      </c>
      <c r="C10" s="10" t="s">
        <v>246</v>
      </c>
      <c r="D10" s="18">
        <v>0</v>
      </c>
      <c r="E10" s="10" t="s">
        <v>246</v>
      </c>
      <c r="F10" s="18">
        <v>130.87839127760199</v>
      </c>
      <c r="G10" s="10" t="s">
        <v>152</v>
      </c>
      <c r="H10" s="18">
        <v>0</v>
      </c>
      <c r="I10" s="10" t="s">
        <v>152</v>
      </c>
      <c r="J10" s="18">
        <v>0</v>
      </c>
      <c r="K10" s="10" t="s">
        <v>246</v>
      </c>
      <c r="L10" s="18">
        <v>9.2204268778237494E-2</v>
      </c>
      <c r="M10" s="10" t="s">
        <v>168</v>
      </c>
      <c r="N10" s="18">
        <v>0</v>
      </c>
      <c r="O10" s="10" t="s">
        <v>246</v>
      </c>
      <c r="P10" s="18">
        <v>0</v>
      </c>
      <c r="Q10" s="10" t="s">
        <v>246</v>
      </c>
      <c r="R10" s="18">
        <v>1.25032610093327</v>
      </c>
      <c r="S10" s="10" t="s">
        <v>152</v>
      </c>
    </row>
    <row r="11" spans="1:19" x14ac:dyDescent="0.2">
      <c r="A11" s="12" t="s">
        <v>170</v>
      </c>
      <c r="B11" s="18">
        <v>0</v>
      </c>
      <c r="C11" s="10" t="s">
        <v>246</v>
      </c>
      <c r="D11" s="18">
        <v>0</v>
      </c>
      <c r="E11" s="10" t="s">
        <v>246</v>
      </c>
      <c r="F11" s="18">
        <v>103.454833597464</v>
      </c>
      <c r="G11" s="10" t="s">
        <v>152</v>
      </c>
      <c r="H11" s="18">
        <v>0</v>
      </c>
      <c r="I11" s="10" t="s">
        <v>152</v>
      </c>
      <c r="J11" s="18">
        <v>0</v>
      </c>
      <c r="K11" s="10" t="s">
        <v>246</v>
      </c>
      <c r="L11" s="18">
        <v>0</v>
      </c>
      <c r="M11" s="10" t="s">
        <v>246</v>
      </c>
      <c r="N11" s="18">
        <v>0</v>
      </c>
      <c r="O11" s="10" t="s">
        <v>246</v>
      </c>
      <c r="P11" s="18">
        <v>0</v>
      </c>
      <c r="Q11" s="10" t="s">
        <v>246</v>
      </c>
      <c r="R11" s="18">
        <v>0.97640533265687002</v>
      </c>
      <c r="S11" s="10" t="s">
        <v>152</v>
      </c>
    </row>
    <row r="12" spans="1:19" x14ac:dyDescent="0.2">
      <c r="A12" s="12" t="s">
        <v>171</v>
      </c>
      <c r="B12" s="18">
        <v>0</v>
      </c>
      <c r="C12" s="10" t="s">
        <v>246</v>
      </c>
      <c r="D12" s="18">
        <v>0</v>
      </c>
      <c r="E12" s="10" t="s">
        <v>246</v>
      </c>
      <c r="F12" s="18">
        <v>97.9166666666667</v>
      </c>
      <c r="G12" s="10" t="s">
        <v>152</v>
      </c>
      <c r="H12" s="18">
        <v>0</v>
      </c>
      <c r="I12" s="10" t="s">
        <v>152</v>
      </c>
      <c r="J12" s="18">
        <v>0</v>
      </c>
      <c r="K12" s="10" t="s">
        <v>246</v>
      </c>
      <c r="L12" s="18">
        <v>0</v>
      </c>
      <c r="M12" s="10" t="s">
        <v>246</v>
      </c>
      <c r="N12" s="18">
        <v>0</v>
      </c>
      <c r="O12" s="10" t="s">
        <v>246</v>
      </c>
      <c r="P12" s="18">
        <v>0</v>
      </c>
      <c r="Q12" s="10" t="s">
        <v>246</v>
      </c>
      <c r="R12" s="18">
        <v>0.92415199468868203</v>
      </c>
      <c r="S12" s="10" t="s">
        <v>152</v>
      </c>
    </row>
    <row r="13" spans="1:19" x14ac:dyDescent="0.2">
      <c r="A13" s="12" t="s">
        <v>172</v>
      </c>
      <c r="B13" s="18">
        <v>0</v>
      </c>
      <c r="C13" s="10" t="s">
        <v>246</v>
      </c>
      <c r="D13" s="18">
        <v>0</v>
      </c>
      <c r="E13" s="10" t="s">
        <v>246</v>
      </c>
      <c r="F13" s="18">
        <v>100.421343534521</v>
      </c>
      <c r="G13" s="10" t="s">
        <v>152</v>
      </c>
      <c r="H13" s="18">
        <v>0</v>
      </c>
      <c r="I13" s="10" t="s">
        <v>152</v>
      </c>
      <c r="J13" s="18">
        <v>0</v>
      </c>
      <c r="K13" s="10" t="s">
        <v>246</v>
      </c>
      <c r="L13" s="18">
        <v>0</v>
      </c>
      <c r="M13" s="10" t="s">
        <v>246</v>
      </c>
      <c r="N13" s="18">
        <v>0</v>
      </c>
      <c r="O13" s="10" t="s">
        <v>246</v>
      </c>
      <c r="P13" s="18">
        <v>0</v>
      </c>
      <c r="Q13" s="10" t="s">
        <v>246</v>
      </c>
      <c r="R13" s="18">
        <v>0.95244889375381903</v>
      </c>
      <c r="S13" s="10" t="s">
        <v>152</v>
      </c>
    </row>
    <row r="14" spans="1:19" x14ac:dyDescent="0.2">
      <c r="A14" s="12" t="s">
        <v>173</v>
      </c>
      <c r="B14" s="18">
        <v>0</v>
      </c>
      <c r="C14" s="10" t="s">
        <v>246</v>
      </c>
      <c r="D14" s="18">
        <v>0</v>
      </c>
      <c r="E14" s="10" t="s">
        <v>246</v>
      </c>
      <c r="F14" s="18">
        <v>45.286832115623703</v>
      </c>
      <c r="G14" s="10" t="s">
        <v>152</v>
      </c>
      <c r="H14" s="18">
        <v>0</v>
      </c>
      <c r="I14" s="10" t="s">
        <v>152</v>
      </c>
      <c r="J14" s="18">
        <v>0</v>
      </c>
      <c r="K14" s="10" t="s">
        <v>246</v>
      </c>
      <c r="L14" s="18">
        <v>0</v>
      </c>
      <c r="M14" s="10" t="s">
        <v>246</v>
      </c>
      <c r="N14" s="18">
        <v>0</v>
      </c>
      <c r="O14" s="10" t="s">
        <v>246</v>
      </c>
      <c r="P14" s="18">
        <v>0</v>
      </c>
      <c r="Q14" s="10" t="s">
        <v>246</v>
      </c>
      <c r="R14" s="18">
        <v>0.43197061991017999</v>
      </c>
      <c r="S14" s="10" t="s">
        <v>152</v>
      </c>
    </row>
    <row r="15" spans="1:19" x14ac:dyDescent="0.2">
      <c r="A15" s="12" t="s">
        <v>174</v>
      </c>
      <c r="B15" s="18">
        <v>0</v>
      </c>
      <c r="C15" s="10" t="s">
        <v>246</v>
      </c>
      <c r="D15" s="18">
        <v>0</v>
      </c>
      <c r="E15" s="10" t="s">
        <v>246</v>
      </c>
      <c r="F15" s="18">
        <v>24.291810934857899</v>
      </c>
      <c r="G15" s="10" t="s">
        <v>152</v>
      </c>
      <c r="H15" s="18">
        <v>0</v>
      </c>
      <c r="I15" s="10" t="s">
        <v>152</v>
      </c>
      <c r="J15" s="18">
        <v>0</v>
      </c>
      <c r="K15" s="10" t="s">
        <v>246</v>
      </c>
      <c r="L15" s="18">
        <v>0</v>
      </c>
      <c r="M15" s="10" t="s">
        <v>246</v>
      </c>
      <c r="N15" s="18">
        <v>0</v>
      </c>
      <c r="O15" s="10" t="s">
        <v>246</v>
      </c>
      <c r="P15" s="18">
        <v>0</v>
      </c>
      <c r="Q15" s="10" t="s">
        <v>246</v>
      </c>
      <c r="R15" s="18">
        <v>0.234067438795415</v>
      </c>
      <c r="S15" s="10" t="s">
        <v>152</v>
      </c>
    </row>
    <row r="16" spans="1:19" x14ac:dyDescent="0.2">
      <c r="A16" s="12" t="s">
        <v>176</v>
      </c>
      <c r="B16" s="18">
        <v>0</v>
      </c>
      <c r="C16" s="10" t="s">
        <v>246</v>
      </c>
      <c r="D16" s="18">
        <v>0</v>
      </c>
      <c r="E16" s="10" t="s">
        <v>246</v>
      </c>
      <c r="F16" s="18">
        <v>4.7313806802991802</v>
      </c>
      <c r="G16" s="10" t="s">
        <v>152</v>
      </c>
      <c r="H16" s="18">
        <v>0</v>
      </c>
      <c r="I16" s="10" t="s">
        <v>152</v>
      </c>
      <c r="J16" s="18">
        <v>0</v>
      </c>
      <c r="K16" s="10" t="s">
        <v>246</v>
      </c>
      <c r="L16" s="18">
        <v>0</v>
      </c>
      <c r="M16" s="10" t="s">
        <v>246</v>
      </c>
      <c r="N16" s="18">
        <v>0</v>
      </c>
      <c r="O16" s="10" t="s">
        <v>246</v>
      </c>
      <c r="P16" s="18">
        <v>0</v>
      </c>
      <c r="Q16" s="10" t="s">
        <v>246</v>
      </c>
      <c r="R16" s="18">
        <v>4.6163317263221398E-2</v>
      </c>
      <c r="S16" s="10" t="s">
        <v>152</v>
      </c>
    </row>
    <row r="17" spans="1:19" x14ac:dyDescent="0.2">
      <c r="A17" s="12" t="s">
        <v>177</v>
      </c>
      <c r="B17" s="18">
        <v>0</v>
      </c>
      <c r="C17" s="10" t="s">
        <v>246</v>
      </c>
      <c r="D17" s="18">
        <v>0</v>
      </c>
      <c r="E17" s="10" t="s">
        <v>246</v>
      </c>
      <c r="F17" s="18">
        <v>0</v>
      </c>
      <c r="G17" s="10" t="s">
        <v>152</v>
      </c>
      <c r="H17" s="18">
        <v>0</v>
      </c>
      <c r="I17" s="10" t="s">
        <v>152</v>
      </c>
      <c r="J17" s="18">
        <v>0</v>
      </c>
      <c r="K17" s="10" t="s">
        <v>246</v>
      </c>
      <c r="L17" s="18">
        <v>0</v>
      </c>
      <c r="M17" s="10" t="s">
        <v>246</v>
      </c>
      <c r="N17" s="18">
        <v>0</v>
      </c>
      <c r="O17" s="10" t="s">
        <v>246</v>
      </c>
      <c r="P17" s="18">
        <v>0</v>
      </c>
      <c r="Q17" s="10" t="s">
        <v>246</v>
      </c>
      <c r="R17" s="18">
        <v>0</v>
      </c>
      <c r="S17" s="10" t="s">
        <v>152</v>
      </c>
    </row>
    <row r="18" spans="1:19" x14ac:dyDescent="0.2">
      <c r="A18" s="12" t="s">
        <v>178</v>
      </c>
      <c r="B18" s="18">
        <v>0</v>
      </c>
      <c r="C18" s="10" t="s">
        <v>246</v>
      </c>
      <c r="D18" s="18">
        <v>0</v>
      </c>
      <c r="E18" s="10" t="s">
        <v>246</v>
      </c>
      <c r="F18" s="18">
        <v>0</v>
      </c>
      <c r="G18" s="10" t="s">
        <v>152</v>
      </c>
      <c r="H18" s="18">
        <v>0</v>
      </c>
      <c r="I18" s="10" t="s">
        <v>152</v>
      </c>
      <c r="J18" s="18">
        <v>0</v>
      </c>
      <c r="K18" s="10" t="s">
        <v>246</v>
      </c>
      <c r="L18" s="18">
        <v>0</v>
      </c>
      <c r="M18" s="10" t="s">
        <v>246</v>
      </c>
      <c r="N18" s="18">
        <v>0</v>
      </c>
      <c r="O18" s="10" t="s">
        <v>246</v>
      </c>
      <c r="P18" s="18">
        <v>0</v>
      </c>
      <c r="Q18" s="10" t="s">
        <v>246</v>
      </c>
      <c r="R18" s="18">
        <v>0</v>
      </c>
      <c r="S18" s="10" t="s">
        <v>152</v>
      </c>
    </row>
    <row r="19" spans="1:19" x14ac:dyDescent="0.2">
      <c r="A19" s="12" t="s">
        <v>179</v>
      </c>
      <c r="B19" s="18">
        <v>0</v>
      </c>
      <c r="C19" s="10" t="s">
        <v>246</v>
      </c>
      <c r="D19" s="18">
        <v>0</v>
      </c>
      <c r="E19" s="10" t="s">
        <v>246</v>
      </c>
      <c r="F19" s="18">
        <v>0</v>
      </c>
      <c r="G19" s="10" t="s">
        <v>152</v>
      </c>
      <c r="H19" s="18">
        <v>0</v>
      </c>
      <c r="I19" s="10" t="s">
        <v>152</v>
      </c>
      <c r="J19" s="18">
        <v>0</v>
      </c>
      <c r="K19" s="10" t="s">
        <v>246</v>
      </c>
      <c r="L19" s="18">
        <v>0</v>
      </c>
      <c r="M19" s="10" t="s">
        <v>246</v>
      </c>
      <c r="N19" s="18">
        <v>0</v>
      </c>
      <c r="O19" s="10" t="s">
        <v>246</v>
      </c>
      <c r="P19" s="18">
        <v>0</v>
      </c>
      <c r="Q19" s="10" t="s">
        <v>246</v>
      </c>
      <c r="R19" s="18">
        <v>0</v>
      </c>
      <c r="S19" s="10" t="s">
        <v>152</v>
      </c>
    </row>
    <row r="20" spans="1:19" x14ac:dyDescent="0.2">
      <c r="A20" s="12" t="s">
        <v>180</v>
      </c>
      <c r="B20" s="18">
        <v>0</v>
      </c>
      <c r="C20" s="10" t="s">
        <v>246</v>
      </c>
      <c r="D20" s="18">
        <v>0</v>
      </c>
      <c r="E20" s="10" t="s">
        <v>246</v>
      </c>
      <c r="F20" s="18">
        <v>0</v>
      </c>
      <c r="G20" s="10" t="s">
        <v>152</v>
      </c>
      <c r="H20" s="18">
        <v>0</v>
      </c>
      <c r="I20" s="10" t="s">
        <v>152</v>
      </c>
      <c r="J20" s="18">
        <v>0</v>
      </c>
      <c r="K20" s="10" t="s">
        <v>246</v>
      </c>
      <c r="L20" s="18">
        <v>0</v>
      </c>
      <c r="M20" s="10" t="s">
        <v>246</v>
      </c>
      <c r="N20" s="18">
        <v>0</v>
      </c>
      <c r="O20" s="10" t="s">
        <v>246</v>
      </c>
      <c r="P20" s="18">
        <v>0</v>
      </c>
      <c r="Q20" s="10" t="s">
        <v>246</v>
      </c>
      <c r="R20" s="18">
        <v>0</v>
      </c>
      <c r="S20" s="10" t="s">
        <v>152</v>
      </c>
    </row>
    <row r="21" spans="1:19" x14ac:dyDescent="0.2">
      <c r="A21" s="12" t="s">
        <v>181</v>
      </c>
      <c r="B21" s="18">
        <v>0</v>
      </c>
      <c r="C21" s="10" t="s">
        <v>246</v>
      </c>
      <c r="D21" s="18">
        <v>0</v>
      </c>
      <c r="E21" s="10" t="s">
        <v>246</v>
      </c>
      <c r="F21" s="18">
        <v>0</v>
      </c>
      <c r="G21" s="10" t="s">
        <v>152</v>
      </c>
      <c r="H21" s="18">
        <v>0</v>
      </c>
      <c r="I21" s="10" t="s">
        <v>152</v>
      </c>
      <c r="J21" s="18">
        <v>0</v>
      </c>
      <c r="K21" s="10" t="s">
        <v>246</v>
      </c>
      <c r="L21" s="18">
        <v>0</v>
      </c>
      <c r="M21" s="10" t="s">
        <v>246</v>
      </c>
      <c r="N21" s="18">
        <v>0</v>
      </c>
      <c r="O21" s="10" t="s">
        <v>246</v>
      </c>
      <c r="P21" s="18">
        <v>0</v>
      </c>
      <c r="Q21" s="10" t="s">
        <v>246</v>
      </c>
      <c r="R21" s="18">
        <v>0</v>
      </c>
      <c r="S21" s="10" t="s">
        <v>152</v>
      </c>
    </row>
    <row r="22" spans="1:19" x14ac:dyDescent="0.2">
      <c r="A22" s="12" t="s">
        <v>182</v>
      </c>
      <c r="B22" s="18">
        <v>0</v>
      </c>
      <c r="C22" s="10" t="s">
        <v>246</v>
      </c>
      <c r="D22" s="18">
        <v>0</v>
      </c>
      <c r="E22" s="10" t="s">
        <v>246</v>
      </c>
      <c r="F22" s="18">
        <v>0</v>
      </c>
      <c r="G22" s="10" t="s">
        <v>152</v>
      </c>
      <c r="H22" s="18">
        <v>0</v>
      </c>
      <c r="I22" s="10" t="s">
        <v>152</v>
      </c>
      <c r="J22" s="18">
        <v>0</v>
      </c>
      <c r="K22" s="10" t="s">
        <v>246</v>
      </c>
      <c r="L22" s="18">
        <v>0</v>
      </c>
      <c r="M22" s="10" t="s">
        <v>246</v>
      </c>
      <c r="N22" s="18">
        <v>0</v>
      </c>
      <c r="O22" s="10" t="s">
        <v>246</v>
      </c>
      <c r="P22" s="18">
        <v>0</v>
      </c>
      <c r="Q22" s="10" t="s">
        <v>246</v>
      </c>
      <c r="R22" s="18">
        <v>0</v>
      </c>
      <c r="S22" s="10" t="s">
        <v>152</v>
      </c>
    </row>
    <row r="23" spans="1:19" x14ac:dyDescent="0.2">
      <c r="A23" s="12" t="s">
        <v>184</v>
      </c>
      <c r="B23" s="18">
        <v>0</v>
      </c>
      <c r="C23" s="10" t="s">
        <v>246</v>
      </c>
      <c r="D23" s="18">
        <v>0</v>
      </c>
      <c r="E23" s="10" t="s">
        <v>246</v>
      </c>
      <c r="F23" s="18">
        <v>4.3795900156296599E-2</v>
      </c>
      <c r="G23" s="10" t="s">
        <v>152</v>
      </c>
      <c r="H23" s="18">
        <v>0</v>
      </c>
      <c r="I23" s="10" t="s">
        <v>152</v>
      </c>
      <c r="J23" s="18">
        <v>0</v>
      </c>
      <c r="K23" s="10" t="s">
        <v>246</v>
      </c>
      <c r="L23" s="18">
        <v>0</v>
      </c>
      <c r="M23" s="10" t="s">
        <v>246</v>
      </c>
      <c r="N23" s="18">
        <v>0</v>
      </c>
      <c r="O23" s="10" t="s">
        <v>246</v>
      </c>
      <c r="P23" s="18">
        <v>0</v>
      </c>
      <c r="Q23" s="10" t="s">
        <v>246</v>
      </c>
      <c r="R23" s="18">
        <v>4.3002545213144801E-4</v>
      </c>
      <c r="S23" s="10" t="s">
        <v>152</v>
      </c>
    </row>
    <row r="24" spans="1:19" x14ac:dyDescent="0.2">
      <c r="A24" s="12" t="s">
        <v>185</v>
      </c>
      <c r="B24" s="18">
        <v>0</v>
      </c>
      <c r="C24" s="10" t="s">
        <v>246</v>
      </c>
      <c r="D24" s="18">
        <v>0</v>
      </c>
      <c r="E24" s="10" t="s">
        <v>246</v>
      </c>
      <c r="F24" s="18">
        <v>2.48536141183772E-2</v>
      </c>
      <c r="G24" s="10" t="s">
        <v>152</v>
      </c>
      <c r="H24" s="18">
        <v>0</v>
      </c>
      <c r="I24" s="10" t="s">
        <v>152</v>
      </c>
      <c r="J24" s="18">
        <v>0</v>
      </c>
      <c r="K24" s="10" t="s">
        <v>246</v>
      </c>
      <c r="L24" s="18">
        <v>0</v>
      </c>
      <c r="M24" s="10" t="s">
        <v>246</v>
      </c>
      <c r="N24" s="18">
        <v>0</v>
      </c>
      <c r="O24" s="10" t="s">
        <v>246</v>
      </c>
      <c r="P24" s="18">
        <v>0</v>
      </c>
      <c r="Q24" s="10" t="s">
        <v>246</v>
      </c>
      <c r="R24" s="18">
        <v>2.4126881074216499E-4</v>
      </c>
      <c r="S24" s="10" t="s">
        <v>152</v>
      </c>
    </row>
    <row r="25" spans="1:19" x14ac:dyDescent="0.2">
      <c r="A25" s="12" t="s">
        <v>187</v>
      </c>
      <c r="B25" s="18">
        <v>0</v>
      </c>
      <c r="C25" s="10" t="s">
        <v>246</v>
      </c>
      <c r="D25" s="18">
        <v>0</v>
      </c>
      <c r="E25" s="10" t="s">
        <v>246</v>
      </c>
      <c r="F25" s="18">
        <v>5.4257887740430302E-3</v>
      </c>
      <c r="G25" s="10" t="s">
        <v>152</v>
      </c>
      <c r="H25" s="18">
        <v>0</v>
      </c>
      <c r="I25" s="10" t="s">
        <v>152</v>
      </c>
      <c r="J25" s="18">
        <v>0</v>
      </c>
      <c r="K25" s="10" t="s">
        <v>246</v>
      </c>
      <c r="L25" s="18">
        <v>0</v>
      </c>
      <c r="M25" s="10" t="s">
        <v>246</v>
      </c>
      <c r="N25" s="18">
        <v>0</v>
      </c>
      <c r="O25" s="10" t="s">
        <v>246</v>
      </c>
      <c r="P25" s="18">
        <v>0</v>
      </c>
      <c r="Q25" s="10" t="s">
        <v>246</v>
      </c>
      <c r="R25" s="18">
        <v>5.1945074213537901E-5</v>
      </c>
      <c r="S25" s="10" t="s">
        <v>152</v>
      </c>
    </row>
    <row r="26" spans="1:19" x14ac:dyDescent="0.2">
      <c r="A26" s="12" t="s">
        <v>188</v>
      </c>
      <c r="B26" s="18">
        <v>0</v>
      </c>
      <c r="C26" s="10" t="s">
        <v>246</v>
      </c>
      <c r="D26" s="18">
        <v>0</v>
      </c>
      <c r="E26" s="10" t="s">
        <v>246</v>
      </c>
      <c r="F26" s="18">
        <v>4.4393309526652303</v>
      </c>
      <c r="G26" s="10" t="s">
        <v>186</v>
      </c>
      <c r="H26" s="18">
        <v>0</v>
      </c>
      <c r="I26" s="10" t="s">
        <v>152</v>
      </c>
      <c r="J26" s="18">
        <v>0</v>
      </c>
      <c r="K26" s="10" t="s">
        <v>246</v>
      </c>
      <c r="L26" s="18">
        <v>0</v>
      </c>
      <c r="M26" s="10" t="s">
        <v>246</v>
      </c>
      <c r="N26" s="18">
        <v>0</v>
      </c>
      <c r="O26" s="10" t="s">
        <v>246</v>
      </c>
      <c r="P26" s="18">
        <v>0</v>
      </c>
      <c r="Q26" s="10" t="s">
        <v>246</v>
      </c>
      <c r="R26" s="18">
        <v>4.1788901118187699E-2</v>
      </c>
      <c r="S26" s="10" t="s">
        <v>152</v>
      </c>
    </row>
    <row r="27" spans="1:19" x14ac:dyDescent="0.2">
      <c r="A27" s="12" t="s">
        <v>189</v>
      </c>
      <c r="B27" s="18">
        <v>0</v>
      </c>
      <c r="C27" s="10" t="s">
        <v>246</v>
      </c>
      <c r="D27" s="18">
        <v>0</v>
      </c>
      <c r="E27" s="10" t="s">
        <v>246</v>
      </c>
      <c r="F27" s="18">
        <v>20.516707041453</v>
      </c>
      <c r="G27" s="10" t="s">
        <v>152</v>
      </c>
      <c r="H27" s="18">
        <v>0</v>
      </c>
      <c r="I27" s="10" t="s">
        <v>152</v>
      </c>
      <c r="J27" s="18">
        <v>0</v>
      </c>
      <c r="K27" s="10" t="s">
        <v>246</v>
      </c>
      <c r="L27" s="18">
        <v>0</v>
      </c>
      <c r="M27" s="10" t="s">
        <v>246</v>
      </c>
      <c r="N27" s="18">
        <v>0</v>
      </c>
      <c r="O27" s="10" t="s">
        <v>246</v>
      </c>
      <c r="P27" s="18">
        <v>0</v>
      </c>
      <c r="Q27" s="10" t="s">
        <v>246</v>
      </c>
      <c r="R27" s="18">
        <v>0.19069079728728</v>
      </c>
      <c r="S27" s="10" t="s">
        <v>152</v>
      </c>
    </row>
    <row r="28" spans="1:19" x14ac:dyDescent="0.2">
      <c r="A28" s="12" t="s">
        <v>190</v>
      </c>
      <c r="B28" s="18">
        <v>0</v>
      </c>
      <c r="C28" s="10" t="s">
        <v>246</v>
      </c>
      <c r="D28" s="18">
        <v>0</v>
      </c>
      <c r="E28" s="10" t="s">
        <v>246</v>
      </c>
      <c r="F28" s="18">
        <v>59.922128697675198</v>
      </c>
      <c r="G28" s="10" t="s">
        <v>152</v>
      </c>
      <c r="H28" s="18">
        <v>0</v>
      </c>
      <c r="I28" s="10" t="s">
        <v>152</v>
      </c>
      <c r="J28" s="18">
        <v>0</v>
      </c>
      <c r="K28" s="10" t="s">
        <v>246</v>
      </c>
      <c r="L28" s="18">
        <v>0</v>
      </c>
      <c r="M28" s="10" t="s">
        <v>246</v>
      </c>
      <c r="N28" s="18">
        <v>0</v>
      </c>
      <c r="O28" s="10" t="s">
        <v>246</v>
      </c>
      <c r="P28" s="18">
        <v>0</v>
      </c>
      <c r="Q28" s="10" t="s">
        <v>246</v>
      </c>
      <c r="R28" s="18">
        <v>0.55561822301937203</v>
      </c>
      <c r="S28" s="10" t="s">
        <v>152</v>
      </c>
    </row>
    <row r="29" spans="1:19" x14ac:dyDescent="0.2">
      <c r="A29" s="12" t="s">
        <v>191</v>
      </c>
      <c r="B29" s="18">
        <v>0</v>
      </c>
      <c r="C29" s="10" t="s">
        <v>246</v>
      </c>
      <c r="D29" s="18">
        <v>0</v>
      </c>
      <c r="E29" s="10" t="s">
        <v>246</v>
      </c>
      <c r="F29" s="18">
        <v>96.287801563030897</v>
      </c>
      <c r="G29" s="10" t="s">
        <v>152</v>
      </c>
      <c r="H29" s="18">
        <v>0</v>
      </c>
      <c r="I29" s="10" t="s">
        <v>152</v>
      </c>
      <c r="J29" s="18">
        <v>0</v>
      </c>
      <c r="K29" s="10" t="s">
        <v>246</v>
      </c>
      <c r="L29" s="18">
        <v>0</v>
      </c>
      <c r="M29" s="10" t="s">
        <v>246</v>
      </c>
      <c r="N29" s="18">
        <v>0</v>
      </c>
      <c r="O29" s="10" t="s">
        <v>246</v>
      </c>
      <c r="P29" s="18">
        <v>0</v>
      </c>
      <c r="Q29" s="10" t="s">
        <v>246</v>
      </c>
      <c r="R29" s="18">
        <v>0.89869351488765903</v>
      </c>
      <c r="S29" s="10" t="s">
        <v>152</v>
      </c>
    </row>
    <row r="30" spans="1:19" x14ac:dyDescent="0.2">
      <c r="A30" s="12" t="s">
        <v>192</v>
      </c>
      <c r="B30" s="18">
        <v>0</v>
      </c>
      <c r="C30" s="10" t="s">
        <v>246</v>
      </c>
      <c r="D30" s="18">
        <v>0</v>
      </c>
      <c r="E30" s="10" t="s">
        <v>246</v>
      </c>
      <c r="F30" s="18">
        <v>230.47157839007801</v>
      </c>
      <c r="G30" s="10" t="s">
        <v>152</v>
      </c>
      <c r="H30" s="18">
        <v>0</v>
      </c>
      <c r="I30" s="10" t="s">
        <v>152</v>
      </c>
      <c r="J30" s="18">
        <v>0</v>
      </c>
      <c r="K30" s="10" t="s">
        <v>246</v>
      </c>
      <c r="L30" s="18">
        <v>0</v>
      </c>
      <c r="M30" s="10" t="s">
        <v>246</v>
      </c>
      <c r="N30" s="18">
        <v>0</v>
      </c>
      <c r="O30" s="10" t="s">
        <v>246</v>
      </c>
      <c r="P30" s="18">
        <v>0</v>
      </c>
      <c r="Q30" s="10" t="s">
        <v>246</v>
      </c>
      <c r="R30" s="18">
        <v>2.1539106250059001</v>
      </c>
      <c r="S30" s="10" t="s">
        <v>152</v>
      </c>
    </row>
    <row r="31" spans="1:19" x14ac:dyDescent="0.2">
      <c r="A31" s="12" t="s">
        <v>193</v>
      </c>
      <c r="B31" s="18">
        <v>0</v>
      </c>
      <c r="C31" s="10" t="s">
        <v>246</v>
      </c>
      <c r="D31" s="18">
        <v>0</v>
      </c>
      <c r="E31" s="10" t="s">
        <v>246</v>
      </c>
      <c r="F31" s="18">
        <v>0</v>
      </c>
      <c r="G31" s="10" t="s">
        <v>283</v>
      </c>
      <c r="H31" s="18">
        <v>0</v>
      </c>
      <c r="I31" s="10" t="s">
        <v>152</v>
      </c>
      <c r="J31" s="18">
        <v>0</v>
      </c>
      <c r="K31" s="10" t="s">
        <v>246</v>
      </c>
      <c r="L31" s="18">
        <v>0</v>
      </c>
      <c r="M31" s="10" t="s">
        <v>224</v>
      </c>
      <c r="N31" s="18">
        <v>0</v>
      </c>
      <c r="O31" s="10" t="s">
        <v>246</v>
      </c>
      <c r="P31" s="18">
        <v>0</v>
      </c>
      <c r="Q31" s="10" t="s">
        <v>246</v>
      </c>
      <c r="R31" s="18">
        <v>0</v>
      </c>
      <c r="S31" s="10" t="s">
        <v>169</v>
      </c>
    </row>
    <row r="32" spans="1:19" x14ac:dyDescent="0.2">
      <c r="A32" s="15" t="s">
        <v>195</v>
      </c>
      <c r="B32" s="19">
        <v>0</v>
      </c>
      <c r="C32" s="14" t="s">
        <v>246</v>
      </c>
      <c r="D32" s="19">
        <v>0</v>
      </c>
      <c r="E32" s="14" t="s">
        <v>246</v>
      </c>
      <c r="F32" s="19">
        <v>0</v>
      </c>
      <c r="G32" s="14" t="s">
        <v>167</v>
      </c>
      <c r="H32" s="19">
        <v>0</v>
      </c>
      <c r="I32" s="14" t="s">
        <v>152</v>
      </c>
      <c r="J32" s="19">
        <v>0</v>
      </c>
      <c r="K32" s="14" t="s">
        <v>246</v>
      </c>
      <c r="L32" s="19">
        <v>0</v>
      </c>
      <c r="M32" s="14" t="s">
        <v>224</v>
      </c>
      <c r="N32" s="19">
        <v>0</v>
      </c>
      <c r="O32" s="14" t="s">
        <v>246</v>
      </c>
      <c r="P32" s="19">
        <v>0</v>
      </c>
      <c r="Q32" s="14" t="s">
        <v>246</v>
      </c>
      <c r="R32" s="19">
        <v>0</v>
      </c>
      <c r="S32" s="14" t="s">
        <v>169</v>
      </c>
    </row>
    <row r="34" spans="1:2" x14ac:dyDescent="0.2">
      <c r="A34" s="16" t="s">
        <v>196</v>
      </c>
      <c r="B34" s="16" t="s">
        <v>211</v>
      </c>
    </row>
    <row r="36" spans="1:2" x14ac:dyDescent="0.2">
      <c r="B36" s="16" t="s">
        <v>295</v>
      </c>
    </row>
    <row r="37" spans="1:2" x14ac:dyDescent="0.2">
      <c r="B37" s="16" t="s">
        <v>285</v>
      </c>
    </row>
    <row r="38" spans="1:2" x14ac:dyDescent="0.2">
      <c r="B38" s="16" t="s">
        <v>286</v>
      </c>
    </row>
    <row r="39" spans="1:2" x14ac:dyDescent="0.2">
      <c r="B39" s="16" t="s">
        <v>287</v>
      </c>
    </row>
    <row r="40" spans="1:2" x14ac:dyDescent="0.2">
      <c r="B40" s="16" t="s">
        <v>288</v>
      </c>
    </row>
    <row r="41" spans="1:2" x14ac:dyDescent="0.2">
      <c r="B41" s="16" t="s">
        <v>289</v>
      </c>
    </row>
    <row r="42" spans="1:2" x14ac:dyDescent="0.2">
      <c r="B42" s="16" t="s">
        <v>290</v>
      </c>
    </row>
    <row r="44" spans="1:2" x14ac:dyDescent="0.2">
      <c r="B44" s="16" t="s">
        <v>203</v>
      </c>
    </row>
    <row r="45" spans="1:2" x14ac:dyDescent="0.2">
      <c r="B45" s="16" t="s">
        <v>250</v>
      </c>
    </row>
    <row r="46" spans="1:2" x14ac:dyDescent="0.2">
      <c r="B46" s="16" t="s">
        <v>204</v>
      </c>
    </row>
    <row r="49" spans="1:1" x14ac:dyDescent="0.2">
      <c r="A49" s="17" t="str">
        <f>HYPERLINK("#'INTERACTIVE_GAMING 6'!A2", "&lt;&lt;&lt; Previous table")</f>
        <v>&lt;&lt;&lt; Previous table</v>
      </c>
    </row>
    <row r="50" spans="1:1" x14ac:dyDescent="0.2">
      <c r="A50" s="17" t="str">
        <f>HYPERLINK("#'INTERACTIVE_GAMING 8'!A2",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 "Link to index")</f>
        <v>Link to index</v>
      </c>
    </row>
    <row r="2" spans="1:19" ht="15.75" customHeight="1" x14ac:dyDescent="0.2">
      <c r="A2" s="27" t="s">
        <v>205</v>
      </c>
      <c r="B2" s="28"/>
      <c r="C2" s="28"/>
      <c r="D2" s="28"/>
      <c r="E2" s="28"/>
      <c r="F2" s="28"/>
      <c r="G2" s="28"/>
      <c r="H2" s="28"/>
      <c r="I2" s="28"/>
      <c r="J2" s="28"/>
      <c r="K2" s="28"/>
      <c r="L2" s="28"/>
      <c r="M2" s="28"/>
      <c r="N2" s="28"/>
      <c r="O2" s="28"/>
      <c r="P2" s="28"/>
      <c r="Q2" s="28"/>
      <c r="R2" s="28"/>
      <c r="S2" s="28"/>
    </row>
    <row r="3" spans="1:19" ht="15.75" customHeight="1" x14ac:dyDescent="0.2">
      <c r="A3" s="27" t="s">
        <v>18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181.66514522821601</v>
      </c>
      <c r="C7" s="10" t="s">
        <v>152</v>
      </c>
      <c r="D7" s="9">
        <v>5804.4875263949998</v>
      </c>
      <c r="E7" s="10" t="s">
        <v>152</v>
      </c>
      <c r="F7" s="9">
        <v>1219.7834439834</v>
      </c>
      <c r="G7" s="10" t="s">
        <v>152</v>
      </c>
      <c r="H7" s="9">
        <v>11789.037344398301</v>
      </c>
      <c r="I7" s="10" t="s">
        <v>152</v>
      </c>
      <c r="J7" s="9">
        <v>617.23511618257305</v>
      </c>
      <c r="K7" s="10" t="s">
        <v>152</v>
      </c>
      <c r="L7" s="9">
        <v>1849.0292310083</v>
      </c>
      <c r="M7" s="10" t="s">
        <v>152</v>
      </c>
      <c r="N7" s="9">
        <v>21524.304755186698</v>
      </c>
      <c r="O7" s="10" t="s">
        <v>152</v>
      </c>
      <c r="P7" s="9">
        <v>2776.6981950207501</v>
      </c>
      <c r="Q7" s="10" t="s">
        <v>152</v>
      </c>
      <c r="R7" s="9">
        <v>45762.240757403299</v>
      </c>
      <c r="S7" s="10" t="s">
        <v>152</v>
      </c>
    </row>
    <row r="8" spans="1:19" x14ac:dyDescent="0.2">
      <c r="A8" s="12" t="s">
        <v>164</v>
      </c>
      <c r="B8" s="9">
        <v>177.24893933463801</v>
      </c>
      <c r="C8" s="10" t="s">
        <v>152</v>
      </c>
      <c r="D8" s="9">
        <v>5954.5935975365901</v>
      </c>
      <c r="E8" s="10" t="s">
        <v>152</v>
      </c>
      <c r="F8" s="9">
        <v>1323.71365166341</v>
      </c>
      <c r="G8" s="10" t="s">
        <v>152</v>
      </c>
      <c r="H8" s="9">
        <v>11125.71037182</v>
      </c>
      <c r="I8" s="10" t="s">
        <v>152</v>
      </c>
      <c r="J8" s="9">
        <v>646.88086105675097</v>
      </c>
      <c r="K8" s="10" t="s">
        <v>152</v>
      </c>
      <c r="L8" s="9">
        <v>1852.8586888453999</v>
      </c>
      <c r="M8" s="10" t="s">
        <v>152</v>
      </c>
      <c r="N8" s="9">
        <v>19600.251831702499</v>
      </c>
      <c r="O8" s="10" t="s">
        <v>152</v>
      </c>
      <c r="P8" s="9">
        <v>2551.0832641878701</v>
      </c>
      <c r="Q8" s="10" t="s">
        <v>152</v>
      </c>
      <c r="R8" s="9">
        <v>43232.341206147197</v>
      </c>
      <c r="S8" s="10" t="s">
        <v>152</v>
      </c>
    </row>
    <row r="9" spans="1:19" x14ac:dyDescent="0.2">
      <c r="A9" s="12" t="s">
        <v>165</v>
      </c>
      <c r="B9" s="9">
        <v>167.08173764258601</v>
      </c>
      <c r="C9" s="10" t="s">
        <v>152</v>
      </c>
      <c r="D9" s="9">
        <v>5839.4633079847899</v>
      </c>
      <c r="E9" s="10" t="s">
        <v>152</v>
      </c>
      <c r="F9" s="9">
        <v>1338.1704524714801</v>
      </c>
      <c r="G9" s="10" t="s">
        <v>152</v>
      </c>
      <c r="H9" s="9">
        <v>10444.6075247148</v>
      </c>
      <c r="I9" s="10" t="s">
        <v>152</v>
      </c>
      <c r="J9" s="9">
        <v>698.33948288973397</v>
      </c>
      <c r="K9" s="10" t="s">
        <v>152</v>
      </c>
      <c r="L9" s="9">
        <v>1686.6717262357399</v>
      </c>
      <c r="M9" s="10" t="s">
        <v>152</v>
      </c>
      <c r="N9" s="9">
        <v>15524.745247148299</v>
      </c>
      <c r="O9" s="10" t="s">
        <v>152</v>
      </c>
      <c r="P9" s="9">
        <v>2571.76182129278</v>
      </c>
      <c r="Q9" s="10" t="s">
        <v>152</v>
      </c>
      <c r="R9" s="9">
        <v>38270.841300380198</v>
      </c>
      <c r="S9" s="10" t="s">
        <v>152</v>
      </c>
    </row>
    <row r="10" spans="1:19" x14ac:dyDescent="0.2">
      <c r="A10" s="12" t="s">
        <v>166</v>
      </c>
      <c r="B10" s="9">
        <v>164.16572324723199</v>
      </c>
      <c r="C10" s="10" t="s">
        <v>152</v>
      </c>
      <c r="D10" s="9">
        <v>0</v>
      </c>
      <c r="E10" s="10" t="s">
        <v>167</v>
      </c>
      <c r="F10" s="9">
        <v>1371.5537343173401</v>
      </c>
      <c r="G10" s="10" t="s">
        <v>152</v>
      </c>
      <c r="H10" s="9">
        <v>10199.3578081181</v>
      </c>
      <c r="I10" s="10" t="s">
        <v>168</v>
      </c>
      <c r="J10" s="9">
        <v>712.91768265682697</v>
      </c>
      <c r="K10" s="10" t="s">
        <v>152</v>
      </c>
      <c r="L10" s="9">
        <v>1664.91642435424</v>
      </c>
      <c r="M10" s="10" t="s">
        <v>152</v>
      </c>
      <c r="N10" s="9">
        <v>14756.8511660517</v>
      </c>
      <c r="O10" s="10" t="s">
        <v>152</v>
      </c>
      <c r="P10" s="9">
        <v>2164.5011512915098</v>
      </c>
      <c r="Q10" s="10" t="s">
        <v>152</v>
      </c>
      <c r="R10" s="9">
        <v>31034.2636900369</v>
      </c>
      <c r="S10" s="10" t="s">
        <v>169</v>
      </c>
    </row>
    <row r="11" spans="1:19" x14ac:dyDescent="0.2">
      <c r="A11" s="12" t="s">
        <v>170</v>
      </c>
      <c r="B11" s="9">
        <v>158.16882522522499</v>
      </c>
      <c r="C11" s="10" t="s">
        <v>152</v>
      </c>
      <c r="D11" s="9">
        <v>0</v>
      </c>
      <c r="E11" s="10" t="s">
        <v>167</v>
      </c>
      <c r="F11" s="9">
        <v>1420.1095495495499</v>
      </c>
      <c r="G11" s="10" t="s">
        <v>152</v>
      </c>
      <c r="H11" s="9">
        <v>10391.2286846847</v>
      </c>
      <c r="I11" s="10" t="s">
        <v>152</v>
      </c>
      <c r="J11" s="9">
        <v>836.44663063063103</v>
      </c>
      <c r="K11" s="10" t="s">
        <v>152</v>
      </c>
      <c r="L11" s="9">
        <v>1706.5673369369399</v>
      </c>
      <c r="M11" s="10" t="s">
        <v>152</v>
      </c>
      <c r="N11" s="9">
        <v>13437.453171171201</v>
      </c>
      <c r="O11" s="10" t="s">
        <v>152</v>
      </c>
      <c r="P11" s="9">
        <v>2384.82934774775</v>
      </c>
      <c r="Q11" s="10" t="s">
        <v>152</v>
      </c>
      <c r="R11" s="9">
        <v>30334.803545945899</v>
      </c>
      <c r="S11" s="10" t="s">
        <v>169</v>
      </c>
    </row>
    <row r="12" spans="1:19" x14ac:dyDescent="0.2">
      <c r="A12" s="12" t="s">
        <v>171</v>
      </c>
      <c r="B12" s="9">
        <v>147.58500704225401</v>
      </c>
      <c r="C12" s="10" t="s">
        <v>152</v>
      </c>
      <c r="D12" s="9">
        <v>0</v>
      </c>
      <c r="E12" s="10" t="s">
        <v>167</v>
      </c>
      <c r="F12" s="9">
        <v>1594.5820422535201</v>
      </c>
      <c r="G12" s="10" t="s">
        <v>152</v>
      </c>
      <c r="H12" s="9">
        <v>9818.3915669014095</v>
      </c>
      <c r="I12" s="10" t="s">
        <v>152</v>
      </c>
      <c r="J12" s="9">
        <v>757.59366197183101</v>
      </c>
      <c r="K12" s="10" t="s">
        <v>152</v>
      </c>
      <c r="L12" s="9">
        <v>1746.4814577464799</v>
      </c>
      <c r="M12" s="10" t="s">
        <v>152</v>
      </c>
      <c r="N12" s="9">
        <v>13494.992922535201</v>
      </c>
      <c r="O12" s="10" t="s">
        <v>152</v>
      </c>
      <c r="P12" s="9">
        <v>2530.4348521126799</v>
      </c>
      <c r="Q12" s="10" t="s">
        <v>152</v>
      </c>
      <c r="R12" s="9">
        <v>30090.061510563399</v>
      </c>
      <c r="S12" s="10" t="s">
        <v>169</v>
      </c>
    </row>
    <row r="13" spans="1:19" x14ac:dyDescent="0.2">
      <c r="A13" s="12" t="s">
        <v>172</v>
      </c>
      <c r="B13" s="9">
        <v>147.51778498293501</v>
      </c>
      <c r="C13" s="10" t="s">
        <v>152</v>
      </c>
      <c r="D13" s="9">
        <v>0</v>
      </c>
      <c r="E13" s="10" t="s">
        <v>167</v>
      </c>
      <c r="F13" s="9">
        <v>1618.1102721842999</v>
      </c>
      <c r="G13" s="10" t="s">
        <v>152</v>
      </c>
      <c r="H13" s="9">
        <v>9162.1636962457305</v>
      </c>
      <c r="I13" s="10" t="s">
        <v>152</v>
      </c>
      <c r="J13" s="9">
        <v>796.69210921501701</v>
      </c>
      <c r="K13" s="10" t="s">
        <v>152</v>
      </c>
      <c r="L13" s="9">
        <v>1614.3753146075101</v>
      </c>
      <c r="M13" s="10" t="s">
        <v>152</v>
      </c>
      <c r="N13" s="9">
        <v>13254.657392491499</v>
      </c>
      <c r="O13" s="10" t="s">
        <v>152</v>
      </c>
      <c r="P13" s="9">
        <v>2734.7144266211599</v>
      </c>
      <c r="Q13" s="10" t="s">
        <v>152</v>
      </c>
      <c r="R13" s="9">
        <v>29328.230996348098</v>
      </c>
      <c r="S13" s="10" t="s">
        <v>169</v>
      </c>
    </row>
    <row r="14" spans="1:19" x14ac:dyDescent="0.2">
      <c r="A14" s="12" t="s">
        <v>173</v>
      </c>
      <c r="B14" s="9">
        <v>133.337854063018</v>
      </c>
      <c r="C14" s="10" t="s">
        <v>152</v>
      </c>
      <c r="D14" s="9">
        <v>0</v>
      </c>
      <c r="E14" s="10" t="s">
        <v>167</v>
      </c>
      <c r="F14" s="9">
        <v>1645.6868756218901</v>
      </c>
      <c r="G14" s="10" t="s">
        <v>152</v>
      </c>
      <c r="H14" s="9">
        <v>8566.1077716431191</v>
      </c>
      <c r="I14" s="10" t="s">
        <v>152</v>
      </c>
      <c r="J14" s="9">
        <v>853.59873963515804</v>
      </c>
      <c r="K14" s="10" t="s">
        <v>152</v>
      </c>
      <c r="L14" s="9">
        <v>0</v>
      </c>
      <c r="M14" s="10" t="s">
        <v>167</v>
      </c>
      <c r="N14" s="9">
        <v>13206.406235489199</v>
      </c>
      <c r="O14" s="10" t="s">
        <v>152</v>
      </c>
      <c r="P14" s="9">
        <v>3484.3969684908802</v>
      </c>
      <c r="Q14" s="10" t="s">
        <v>152</v>
      </c>
      <c r="R14" s="9">
        <v>27889.5344449433</v>
      </c>
      <c r="S14" s="10" t="s">
        <v>169</v>
      </c>
    </row>
    <row r="15" spans="1:19" x14ac:dyDescent="0.2">
      <c r="A15" s="12" t="s">
        <v>174</v>
      </c>
      <c r="B15" s="9">
        <v>133.15547756410299</v>
      </c>
      <c r="C15" s="10" t="s">
        <v>152</v>
      </c>
      <c r="D15" s="9">
        <v>0</v>
      </c>
      <c r="E15" s="10" t="s">
        <v>167</v>
      </c>
      <c r="F15" s="9">
        <v>1718.47696867949</v>
      </c>
      <c r="G15" s="10" t="s">
        <v>175</v>
      </c>
      <c r="H15" s="9">
        <v>8747.3468568522403</v>
      </c>
      <c r="I15" s="10" t="s">
        <v>152</v>
      </c>
      <c r="J15" s="9">
        <v>757.87970192307705</v>
      </c>
      <c r="K15" s="10" t="s">
        <v>152</v>
      </c>
      <c r="L15" s="9">
        <v>0</v>
      </c>
      <c r="M15" s="10" t="s">
        <v>167</v>
      </c>
      <c r="N15" s="9">
        <v>13853.3143846154</v>
      </c>
      <c r="O15" s="10" t="s">
        <v>152</v>
      </c>
      <c r="P15" s="9">
        <v>3609.2818717948699</v>
      </c>
      <c r="Q15" s="10" t="s">
        <v>152</v>
      </c>
      <c r="R15" s="9">
        <v>28819.455261429201</v>
      </c>
      <c r="S15" s="10" t="s">
        <v>169</v>
      </c>
    </row>
    <row r="16" spans="1:19" x14ac:dyDescent="0.2">
      <c r="A16" s="12" t="s">
        <v>176</v>
      </c>
      <c r="B16" s="9">
        <v>148.53727216174201</v>
      </c>
      <c r="C16" s="10" t="s">
        <v>152</v>
      </c>
      <c r="D16" s="9">
        <v>0</v>
      </c>
      <c r="E16" s="10" t="s">
        <v>167</v>
      </c>
      <c r="F16" s="9">
        <v>1781.49901710731</v>
      </c>
      <c r="G16" s="10" t="s">
        <v>152</v>
      </c>
      <c r="H16" s="9">
        <v>9150.94206842924</v>
      </c>
      <c r="I16" s="10" t="s">
        <v>152</v>
      </c>
      <c r="J16" s="9">
        <v>805.91607776049796</v>
      </c>
      <c r="K16" s="10" t="s">
        <v>152</v>
      </c>
      <c r="L16" s="9">
        <v>0</v>
      </c>
      <c r="M16" s="10" t="s">
        <v>167</v>
      </c>
      <c r="N16" s="9">
        <v>13740.716360808699</v>
      </c>
      <c r="O16" s="10" t="s">
        <v>152</v>
      </c>
      <c r="P16" s="9">
        <v>3859.94079315708</v>
      </c>
      <c r="Q16" s="10" t="s">
        <v>152</v>
      </c>
      <c r="R16" s="9">
        <v>29487.551589424598</v>
      </c>
      <c r="S16" s="10" t="s">
        <v>169</v>
      </c>
    </row>
    <row r="17" spans="1:19" x14ac:dyDescent="0.2">
      <c r="A17" s="12" t="s">
        <v>177</v>
      </c>
      <c r="B17" s="9">
        <v>148.412139817629</v>
      </c>
      <c r="C17" s="10" t="s">
        <v>152</v>
      </c>
      <c r="D17" s="9">
        <v>0</v>
      </c>
      <c r="E17" s="10" t="s">
        <v>167</v>
      </c>
      <c r="F17" s="9">
        <v>1680.90897987842</v>
      </c>
      <c r="G17" s="10" t="s">
        <v>152</v>
      </c>
      <c r="H17" s="9">
        <v>8685.3563525835907</v>
      </c>
      <c r="I17" s="10" t="s">
        <v>152</v>
      </c>
      <c r="J17" s="9">
        <v>792.217258358663</v>
      </c>
      <c r="K17" s="10" t="s">
        <v>152</v>
      </c>
      <c r="L17" s="9">
        <v>0</v>
      </c>
      <c r="M17" s="10" t="s">
        <v>167</v>
      </c>
      <c r="N17" s="9">
        <v>14281.176733510099</v>
      </c>
      <c r="O17" s="10" t="s">
        <v>152</v>
      </c>
      <c r="P17" s="9">
        <v>3781.6378936170199</v>
      </c>
      <c r="Q17" s="10" t="s">
        <v>152</v>
      </c>
      <c r="R17" s="9">
        <v>29369.709357765401</v>
      </c>
      <c r="S17" s="10" t="s">
        <v>169</v>
      </c>
    </row>
    <row r="18" spans="1:19" x14ac:dyDescent="0.2">
      <c r="A18" s="12" t="s">
        <v>178</v>
      </c>
      <c r="B18" s="9">
        <v>135.59256259204699</v>
      </c>
      <c r="C18" s="10" t="s">
        <v>152</v>
      </c>
      <c r="D18" s="9">
        <v>0</v>
      </c>
      <c r="E18" s="10" t="s">
        <v>167</v>
      </c>
      <c r="F18" s="9">
        <v>1568.1356636200301</v>
      </c>
      <c r="G18" s="10" t="s">
        <v>152</v>
      </c>
      <c r="H18" s="9">
        <v>8600.3855729013194</v>
      </c>
      <c r="I18" s="10" t="s">
        <v>152</v>
      </c>
      <c r="J18" s="9">
        <v>733.88389690721601</v>
      </c>
      <c r="K18" s="10" t="s">
        <v>152</v>
      </c>
      <c r="L18" s="9">
        <v>0</v>
      </c>
      <c r="M18" s="10" t="s">
        <v>167</v>
      </c>
      <c r="N18" s="9">
        <v>15007.119452135499</v>
      </c>
      <c r="O18" s="10" t="s">
        <v>152</v>
      </c>
      <c r="P18" s="9">
        <v>3688.4648424153202</v>
      </c>
      <c r="Q18" s="10" t="s">
        <v>152</v>
      </c>
      <c r="R18" s="9">
        <v>29733.581990571402</v>
      </c>
      <c r="S18" s="10" t="s">
        <v>169</v>
      </c>
    </row>
    <row r="19" spans="1:19" x14ac:dyDescent="0.2">
      <c r="A19" s="12" t="s">
        <v>179</v>
      </c>
      <c r="B19" s="9">
        <v>129.361214388489</v>
      </c>
      <c r="C19" s="10" t="s">
        <v>152</v>
      </c>
      <c r="D19" s="9">
        <v>0</v>
      </c>
      <c r="E19" s="10" t="s">
        <v>167</v>
      </c>
      <c r="F19" s="9">
        <v>1559.71711427338</v>
      </c>
      <c r="G19" s="10" t="s">
        <v>152</v>
      </c>
      <c r="H19" s="9">
        <v>8701.6781611510796</v>
      </c>
      <c r="I19" s="10" t="s">
        <v>152</v>
      </c>
      <c r="J19" s="9">
        <v>747.94651223021594</v>
      </c>
      <c r="K19" s="10" t="s">
        <v>152</v>
      </c>
      <c r="L19" s="9">
        <v>0</v>
      </c>
      <c r="M19" s="10" t="s">
        <v>167</v>
      </c>
      <c r="N19" s="9">
        <v>15375.7980402878</v>
      </c>
      <c r="O19" s="10" t="s">
        <v>152</v>
      </c>
      <c r="P19" s="9">
        <v>4180.3141035971203</v>
      </c>
      <c r="Q19" s="10" t="s">
        <v>152</v>
      </c>
      <c r="R19" s="9">
        <v>30694.8151459281</v>
      </c>
      <c r="S19" s="10" t="s">
        <v>169</v>
      </c>
    </row>
    <row r="20" spans="1:19" x14ac:dyDescent="0.2">
      <c r="A20" s="12" t="s">
        <v>180</v>
      </c>
      <c r="B20" s="9">
        <v>116.564478873239</v>
      </c>
      <c r="C20" s="10" t="s">
        <v>152</v>
      </c>
      <c r="D20" s="9">
        <v>0</v>
      </c>
      <c r="E20" s="10" t="s">
        <v>167</v>
      </c>
      <c r="F20" s="9">
        <v>1507.8214448281699</v>
      </c>
      <c r="G20" s="10" t="s">
        <v>152</v>
      </c>
      <c r="H20" s="9">
        <v>8299.9025887324005</v>
      </c>
      <c r="I20" s="10" t="s">
        <v>152</v>
      </c>
      <c r="J20" s="9">
        <v>737.55395492957803</v>
      </c>
      <c r="K20" s="10" t="s">
        <v>152</v>
      </c>
      <c r="L20" s="9">
        <v>0</v>
      </c>
      <c r="M20" s="10" t="s">
        <v>167</v>
      </c>
      <c r="N20" s="9">
        <v>15629.9412478873</v>
      </c>
      <c r="O20" s="10" t="s">
        <v>152</v>
      </c>
      <c r="P20" s="9">
        <v>4048.9701295774598</v>
      </c>
      <c r="Q20" s="10" t="s">
        <v>152</v>
      </c>
      <c r="R20" s="9">
        <v>30340.753844828199</v>
      </c>
      <c r="S20" s="10" t="s">
        <v>169</v>
      </c>
    </row>
    <row r="21" spans="1:19" x14ac:dyDescent="0.2">
      <c r="A21" s="12" t="s">
        <v>181</v>
      </c>
      <c r="B21" s="9">
        <v>114.929327846365</v>
      </c>
      <c r="C21" s="10" t="s">
        <v>152</v>
      </c>
      <c r="D21" s="9">
        <v>0</v>
      </c>
      <c r="E21" s="10" t="s">
        <v>167</v>
      </c>
      <c r="F21" s="9">
        <v>1455.11520690261</v>
      </c>
      <c r="G21" s="10" t="s">
        <v>152</v>
      </c>
      <c r="H21" s="9">
        <v>7909.6575967078197</v>
      </c>
      <c r="I21" s="10" t="s">
        <v>152</v>
      </c>
      <c r="J21" s="9">
        <v>400.70680658436203</v>
      </c>
      <c r="K21" s="10" t="s">
        <v>169</v>
      </c>
      <c r="L21" s="9">
        <v>0</v>
      </c>
      <c r="M21" s="10" t="s">
        <v>167</v>
      </c>
      <c r="N21" s="9">
        <v>15545.8279252096</v>
      </c>
      <c r="O21" s="10" t="s">
        <v>152</v>
      </c>
      <c r="P21" s="9">
        <v>4600.8833991769598</v>
      </c>
      <c r="Q21" s="10" t="s">
        <v>152</v>
      </c>
      <c r="R21" s="9">
        <v>30027.120262427699</v>
      </c>
      <c r="S21" s="10" t="s">
        <v>169</v>
      </c>
    </row>
    <row r="22" spans="1:19" x14ac:dyDescent="0.2">
      <c r="A22" s="12" t="s">
        <v>182</v>
      </c>
      <c r="B22" s="9">
        <v>115.951943396226</v>
      </c>
      <c r="C22" s="10" t="s">
        <v>152</v>
      </c>
      <c r="D22" s="9">
        <v>0</v>
      </c>
      <c r="E22" s="10" t="s">
        <v>167</v>
      </c>
      <c r="F22" s="9">
        <v>1419.2985457331499</v>
      </c>
      <c r="G22" s="10" t="s">
        <v>152</v>
      </c>
      <c r="H22" s="9">
        <v>8958.2363584905706</v>
      </c>
      <c r="I22" s="10" t="s">
        <v>152</v>
      </c>
      <c r="J22" s="9">
        <v>0</v>
      </c>
      <c r="K22" s="10" t="s">
        <v>183</v>
      </c>
      <c r="L22" s="9">
        <v>0</v>
      </c>
      <c r="M22" s="10" t="s">
        <v>167</v>
      </c>
      <c r="N22" s="9">
        <v>17709.954525606499</v>
      </c>
      <c r="O22" s="10" t="s">
        <v>152</v>
      </c>
      <c r="P22" s="9">
        <v>4821.3774474393504</v>
      </c>
      <c r="Q22" s="10" t="s">
        <v>152</v>
      </c>
      <c r="R22" s="9">
        <v>33024.818820665801</v>
      </c>
      <c r="S22" s="10" t="s">
        <v>169</v>
      </c>
    </row>
    <row r="23" spans="1:19" x14ac:dyDescent="0.2">
      <c r="A23" s="12" t="s">
        <v>184</v>
      </c>
      <c r="B23" s="9">
        <v>147.076590425532</v>
      </c>
      <c r="C23" s="10" t="s">
        <v>152</v>
      </c>
      <c r="D23" s="9">
        <v>0</v>
      </c>
      <c r="E23" s="10" t="s">
        <v>167</v>
      </c>
      <c r="F23" s="9">
        <v>1345.6352435106401</v>
      </c>
      <c r="G23" s="10" t="s">
        <v>152</v>
      </c>
      <c r="H23" s="9">
        <v>9236.5404361702094</v>
      </c>
      <c r="I23" s="10" t="s">
        <v>152</v>
      </c>
      <c r="J23" s="9">
        <v>0</v>
      </c>
      <c r="K23" s="10" t="s">
        <v>167</v>
      </c>
      <c r="L23" s="9">
        <v>0</v>
      </c>
      <c r="M23" s="10" t="s">
        <v>167</v>
      </c>
      <c r="N23" s="9">
        <v>18871.840617021298</v>
      </c>
      <c r="O23" s="10" t="s">
        <v>152</v>
      </c>
      <c r="P23" s="9">
        <v>5581.1857872340397</v>
      </c>
      <c r="Q23" s="10" t="s">
        <v>152</v>
      </c>
      <c r="R23" s="9">
        <v>35182.278674361703</v>
      </c>
      <c r="S23" s="10" t="s">
        <v>169</v>
      </c>
    </row>
    <row r="24" spans="1:19" x14ac:dyDescent="0.2">
      <c r="A24" s="12" t="s">
        <v>185</v>
      </c>
      <c r="B24" s="9">
        <v>197.44189542483701</v>
      </c>
      <c r="C24" s="10" t="s">
        <v>152</v>
      </c>
      <c r="D24" s="9">
        <v>0</v>
      </c>
      <c r="E24" s="10" t="s">
        <v>167</v>
      </c>
      <c r="F24" s="9">
        <v>1271.8489580915</v>
      </c>
      <c r="G24" s="10" t="s">
        <v>152</v>
      </c>
      <c r="H24" s="9">
        <v>9591.7903032679806</v>
      </c>
      <c r="I24" s="10" t="s">
        <v>152</v>
      </c>
      <c r="J24" s="9">
        <v>0</v>
      </c>
      <c r="K24" s="10" t="s">
        <v>167</v>
      </c>
      <c r="L24" s="9">
        <v>0</v>
      </c>
      <c r="M24" s="10" t="s">
        <v>167</v>
      </c>
      <c r="N24" s="9">
        <v>15066.520896207499</v>
      </c>
      <c r="O24" s="10" t="s">
        <v>152</v>
      </c>
      <c r="P24" s="9">
        <v>4458.1062222222199</v>
      </c>
      <c r="Q24" s="10" t="s">
        <v>186</v>
      </c>
      <c r="R24" s="9">
        <v>30585.708275214001</v>
      </c>
      <c r="S24" s="10" t="s">
        <v>169</v>
      </c>
    </row>
    <row r="25" spans="1:19" x14ac:dyDescent="0.2">
      <c r="A25" s="12" t="s">
        <v>187</v>
      </c>
      <c r="B25" s="9">
        <v>177.32668974359001</v>
      </c>
      <c r="C25" s="10" t="s">
        <v>152</v>
      </c>
      <c r="D25" s="9">
        <v>0</v>
      </c>
      <c r="E25" s="10" t="s">
        <v>167</v>
      </c>
      <c r="F25" s="9">
        <v>1373.99307948718</v>
      </c>
      <c r="G25" s="10" t="s">
        <v>152</v>
      </c>
      <c r="H25" s="9">
        <v>9640.14252307692</v>
      </c>
      <c r="I25" s="10" t="s">
        <v>152</v>
      </c>
      <c r="J25" s="9">
        <v>0</v>
      </c>
      <c r="K25" s="10" t="s">
        <v>167</v>
      </c>
      <c r="L25" s="9">
        <v>0</v>
      </c>
      <c r="M25" s="10" t="s">
        <v>167</v>
      </c>
      <c r="N25" s="9">
        <v>16244.019540605501</v>
      </c>
      <c r="O25" s="10" t="s">
        <v>152</v>
      </c>
      <c r="P25" s="9">
        <v>4075.05116923077</v>
      </c>
      <c r="Q25" s="10" t="s">
        <v>152</v>
      </c>
      <c r="R25" s="9">
        <v>31510.5330021439</v>
      </c>
      <c r="S25" s="10" t="s">
        <v>169</v>
      </c>
    </row>
    <row r="26" spans="1:19" x14ac:dyDescent="0.2">
      <c r="A26" s="12" t="s">
        <v>188</v>
      </c>
      <c r="B26" s="9">
        <v>153.966923076923</v>
      </c>
      <c r="C26" s="10" t="s">
        <v>152</v>
      </c>
      <c r="D26" s="9">
        <v>0</v>
      </c>
      <c r="E26" s="10" t="s">
        <v>167</v>
      </c>
      <c r="F26" s="9">
        <v>1296.67281210593</v>
      </c>
      <c r="G26" s="10" t="s">
        <v>152</v>
      </c>
      <c r="H26" s="9">
        <v>10005.2897484393</v>
      </c>
      <c r="I26" s="10" t="s">
        <v>152</v>
      </c>
      <c r="J26" s="9">
        <v>0</v>
      </c>
      <c r="K26" s="10" t="s">
        <v>167</v>
      </c>
      <c r="L26" s="9">
        <v>0</v>
      </c>
      <c r="M26" s="10" t="s">
        <v>167</v>
      </c>
      <c r="N26" s="9">
        <v>15423.1583792777</v>
      </c>
      <c r="O26" s="10" t="s">
        <v>152</v>
      </c>
      <c r="P26" s="9">
        <v>4023.9747566204301</v>
      </c>
      <c r="Q26" s="10" t="s">
        <v>152</v>
      </c>
      <c r="R26" s="9">
        <v>30903.062619520198</v>
      </c>
      <c r="S26" s="10" t="s">
        <v>169</v>
      </c>
    </row>
    <row r="27" spans="1:19" x14ac:dyDescent="0.2">
      <c r="A27" s="12" t="s">
        <v>189</v>
      </c>
      <c r="B27" s="9">
        <v>105.60804234122</v>
      </c>
      <c r="C27" s="10" t="s">
        <v>152</v>
      </c>
      <c r="D27" s="9">
        <v>0</v>
      </c>
      <c r="E27" s="10" t="s">
        <v>167</v>
      </c>
      <c r="F27" s="9">
        <v>1120.9248069738501</v>
      </c>
      <c r="G27" s="10" t="s">
        <v>152</v>
      </c>
      <c r="H27" s="9">
        <v>7707.6011727328996</v>
      </c>
      <c r="I27" s="10" t="s">
        <v>152</v>
      </c>
      <c r="J27" s="9">
        <v>0</v>
      </c>
      <c r="K27" s="10" t="s">
        <v>167</v>
      </c>
      <c r="L27" s="9">
        <v>0</v>
      </c>
      <c r="M27" s="10" t="s">
        <v>167</v>
      </c>
      <c r="N27" s="9">
        <v>11485.590294240301</v>
      </c>
      <c r="O27" s="10" t="s">
        <v>152</v>
      </c>
      <c r="P27" s="9">
        <v>3015.6883686176802</v>
      </c>
      <c r="Q27" s="10" t="s">
        <v>152</v>
      </c>
      <c r="R27" s="9">
        <v>23435.412684905899</v>
      </c>
      <c r="S27" s="10" t="s">
        <v>169</v>
      </c>
    </row>
    <row r="28" spans="1:19" x14ac:dyDescent="0.2">
      <c r="A28" s="12" t="s">
        <v>190</v>
      </c>
      <c r="B28" s="9">
        <v>161.658933823529</v>
      </c>
      <c r="C28" s="10" t="s">
        <v>152</v>
      </c>
      <c r="D28" s="9">
        <v>0</v>
      </c>
      <c r="E28" s="10" t="s">
        <v>167</v>
      </c>
      <c r="F28" s="9">
        <v>1410.9392647058801</v>
      </c>
      <c r="G28" s="10" t="s">
        <v>152</v>
      </c>
      <c r="H28" s="9">
        <v>9240.0628184895395</v>
      </c>
      <c r="I28" s="10" t="s">
        <v>152</v>
      </c>
      <c r="J28" s="9">
        <v>0</v>
      </c>
      <c r="K28" s="10" t="s">
        <v>167</v>
      </c>
      <c r="L28" s="9">
        <v>0</v>
      </c>
      <c r="M28" s="10" t="s">
        <v>167</v>
      </c>
      <c r="N28" s="9">
        <v>3856.0275912648999</v>
      </c>
      <c r="O28" s="10" t="s">
        <v>152</v>
      </c>
      <c r="P28" s="9">
        <v>3131.20708333333</v>
      </c>
      <c r="Q28" s="10" t="s">
        <v>152</v>
      </c>
      <c r="R28" s="9">
        <v>17799.895691617199</v>
      </c>
      <c r="S28" s="10" t="s">
        <v>169</v>
      </c>
    </row>
    <row r="29" spans="1:19" x14ac:dyDescent="0.2">
      <c r="A29" s="12" t="s">
        <v>191</v>
      </c>
      <c r="B29" s="9">
        <v>150.745055099648</v>
      </c>
      <c r="C29" s="10" t="s">
        <v>152</v>
      </c>
      <c r="D29" s="9">
        <v>0</v>
      </c>
      <c r="E29" s="10" t="s">
        <v>167</v>
      </c>
      <c r="F29" s="9">
        <v>1276.58743024619</v>
      </c>
      <c r="G29" s="10" t="s">
        <v>152</v>
      </c>
      <c r="H29" s="9">
        <v>8902.1882122401203</v>
      </c>
      <c r="I29" s="10" t="s">
        <v>152</v>
      </c>
      <c r="J29" s="9">
        <v>0</v>
      </c>
      <c r="K29" s="10" t="s">
        <v>167</v>
      </c>
      <c r="L29" s="9">
        <v>0</v>
      </c>
      <c r="M29" s="10" t="s">
        <v>167</v>
      </c>
      <c r="N29" s="9">
        <v>5458.1793395325203</v>
      </c>
      <c r="O29" s="10" t="s">
        <v>152</v>
      </c>
      <c r="P29" s="9">
        <v>2881.65835873388</v>
      </c>
      <c r="Q29" s="10" t="s">
        <v>152</v>
      </c>
      <c r="R29" s="9">
        <v>18669.3583958524</v>
      </c>
      <c r="S29" s="10" t="s">
        <v>169</v>
      </c>
    </row>
    <row r="30" spans="1:19" x14ac:dyDescent="0.2">
      <c r="A30" s="12" t="s">
        <v>192</v>
      </c>
      <c r="B30" s="9">
        <v>185.91238335158801</v>
      </c>
      <c r="C30" s="10" t="s">
        <v>152</v>
      </c>
      <c r="D30" s="9">
        <v>0</v>
      </c>
      <c r="E30" s="10" t="s">
        <v>167</v>
      </c>
      <c r="F30" s="9">
        <v>1374.16891347207</v>
      </c>
      <c r="G30" s="10" t="s">
        <v>152</v>
      </c>
      <c r="H30" s="9">
        <v>8825.4582675959009</v>
      </c>
      <c r="I30" s="10" t="s">
        <v>152</v>
      </c>
      <c r="J30" s="9">
        <v>0</v>
      </c>
      <c r="K30" s="10" t="s">
        <v>167</v>
      </c>
      <c r="L30" s="9">
        <v>0</v>
      </c>
      <c r="M30" s="10" t="s">
        <v>167</v>
      </c>
      <c r="N30" s="9">
        <v>7870.54837231282</v>
      </c>
      <c r="O30" s="10" t="s">
        <v>152</v>
      </c>
      <c r="P30" s="9">
        <v>3131.8313910186198</v>
      </c>
      <c r="Q30" s="10" t="s">
        <v>152</v>
      </c>
      <c r="R30" s="9">
        <v>21387.919327750998</v>
      </c>
      <c r="S30" s="10" t="s">
        <v>169</v>
      </c>
    </row>
    <row r="31" spans="1:19" x14ac:dyDescent="0.2">
      <c r="A31" s="12" t="s">
        <v>193</v>
      </c>
      <c r="B31" s="9">
        <v>180.62425446898001</v>
      </c>
      <c r="C31" s="10" t="s">
        <v>152</v>
      </c>
      <c r="D31" s="9">
        <v>0</v>
      </c>
      <c r="E31" s="10" t="s">
        <v>167</v>
      </c>
      <c r="F31" s="9">
        <v>1348.5707764710801</v>
      </c>
      <c r="G31" s="10" t="s">
        <v>152</v>
      </c>
      <c r="H31" s="9">
        <v>7909.3842141851301</v>
      </c>
      <c r="I31" s="10" t="s">
        <v>152</v>
      </c>
      <c r="J31" s="9">
        <v>0</v>
      </c>
      <c r="K31" s="10" t="s">
        <v>152</v>
      </c>
      <c r="L31" s="9">
        <v>0</v>
      </c>
      <c r="M31" s="10" t="s">
        <v>194</v>
      </c>
      <c r="N31" s="9">
        <v>6818.4643863623996</v>
      </c>
      <c r="O31" s="10" t="s">
        <v>152</v>
      </c>
      <c r="P31" s="9">
        <v>3280.5262250262899</v>
      </c>
      <c r="Q31" s="10" t="s">
        <v>152</v>
      </c>
      <c r="R31" s="9">
        <v>19537.569856513899</v>
      </c>
      <c r="S31" s="10" t="s">
        <v>169</v>
      </c>
    </row>
    <row r="32" spans="1:19" x14ac:dyDescent="0.2">
      <c r="A32" s="15" t="s">
        <v>195</v>
      </c>
      <c r="B32" s="13">
        <v>179.72</v>
      </c>
      <c r="C32" s="14" t="s">
        <v>152</v>
      </c>
      <c r="D32" s="13">
        <v>0</v>
      </c>
      <c r="E32" s="14" t="s">
        <v>167</v>
      </c>
      <c r="F32" s="13">
        <v>1418.7172869999999</v>
      </c>
      <c r="G32" s="14" t="s">
        <v>152</v>
      </c>
      <c r="H32" s="13">
        <v>7508.7359337899998</v>
      </c>
      <c r="I32" s="14" t="s">
        <v>152</v>
      </c>
      <c r="J32" s="13">
        <v>0</v>
      </c>
      <c r="K32" s="14" t="s">
        <v>152</v>
      </c>
      <c r="L32" s="13">
        <v>0</v>
      </c>
      <c r="M32" s="14" t="s">
        <v>194</v>
      </c>
      <c r="N32" s="13">
        <v>6579.2524829000004</v>
      </c>
      <c r="O32" s="14" t="s">
        <v>152</v>
      </c>
      <c r="P32" s="13">
        <v>3530.36</v>
      </c>
      <c r="Q32" s="14" t="s">
        <v>152</v>
      </c>
      <c r="R32" s="13">
        <v>19216.785703689999</v>
      </c>
      <c r="S32" s="14" t="s">
        <v>169</v>
      </c>
    </row>
    <row r="34" spans="1:2" x14ac:dyDescent="0.2">
      <c r="A34" s="16" t="s">
        <v>196</v>
      </c>
      <c r="B34" s="16" t="s">
        <v>197</v>
      </c>
    </row>
    <row r="36" spans="1:2" x14ac:dyDescent="0.2">
      <c r="B36" s="16" t="s">
        <v>198</v>
      </c>
    </row>
    <row r="37" spans="1:2" x14ac:dyDescent="0.2">
      <c r="B37" s="16" t="s">
        <v>199</v>
      </c>
    </row>
    <row r="38" spans="1:2" x14ac:dyDescent="0.2">
      <c r="B38" s="16" t="s">
        <v>200</v>
      </c>
    </row>
    <row r="39" spans="1:2" x14ac:dyDescent="0.2">
      <c r="B39" s="16" t="s">
        <v>201</v>
      </c>
    </row>
    <row r="40" spans="1:2" x14ac:dyDescent="0.2">
      <c r="B40" s="16" t="s">
        <v>202</v>
      </c>
    </row>
    <row r="42" spans="1:2" x14ac:dyDescent="0.2">
      <c r="B42" s="16" t="s">
        <v>203</v>
      </c>
    </row>
    <row r="43" spans="1:2" x14ac:dyDescent="0.2">
      <c r="B43" s="16" t="s">
        <v>204</v>
      </c>
    </row>
    <row r="46" spans="1:2" x14ac:dyDescent="0.2">
      <c r="A46" s="17" t="str">
        <f>HYPERLINK("#'CASINO 1'!A2", "&lt;&lt;&lt; Previous table")</f>
        <v>&lt;&lt;&lt; Previous table</v>
      </c>
    </row>
    <row r="47" spans="1:2" x14ac:dyDescent="0.2">
      <c r="A47" s="17" t="str">
        <f>HYPERLINK("#'CASINO 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HYPERLINK("#'INDEX'!B43", "Link to index")</f>
        <v>Link to index</v>
      </c>
    </row>
    <row r="2" spans="1:19" ht="15.75" customHeight="1" x14ac:dyDescent="0.2">
      <c r="A2" s="27" t="s">
        <v>298</v>
      </c>
      <c r="B2" s="28"/>
      <c r="C2" s="28"/>
      <c r="D2" s="28"/>
      <c r="E2" s="28"/>
      <c r="F2" s="28"/>
      <c r="G2" s="28"/>
      <c r="H2" s="28"/>
      <c r="I2" s="28"/>
      <c r="J2" s="28"/>
      <c r="K2" s="28"/>
      <c r="L2" s="28"/>
      <c r="M2" s="28"/>
      <c r="N2" s="28"/>
      <c r="O2" s="28"/>
      <c r="P2" s="28"/>
      <c r="Q2" s="28"/>
      <c r="R2" s="28"/>
      <c r="S2" s="28"/>
    </row>
    <row r="3" spans="1:19" ht="15.75" customHeight="1" x14ac:dyDescent="0.2">
      <c r="A3" s="27" t="s">
        <v>54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79.415521493776495</v>
      </c>
      <c r="G7" s="10" t="s">
        <v>152</v>
      </c>
      <c r="H7" s="18">
        <v>0</v>
      </c>
      <c r="I7" s="10" t="s">
        <v>152</v>
      </c>
      <c r="J7" s="18">
        <v>0</v>
      </c>
      <c r="K7" s="10" t="s">
        <v>246</v>
      </c>
      <c r="L7" s="18">
        <v>0</v>
      </c>
      <c r="M7" s="10" t="s">
        <v>152</v>
      </c>
      <c r="N7" s="18">
        <v>0</v>
      </c>
      <c r="O7" s="10" t="s">
        <v>246</v>
      </c>
      <c r="P7" s="18">
        <v>0</v>
      </c>
      <c r="Q7" s="10" t="s">
        <v>246</v>
      </c>
      <c r="R7" s="18">
        <v>0.76688735073883596</v>
      </c>
      <c r="S7" s="10" t="s">
        <v>152</v>
      </c>
    </row>
    <row r="8" spans="1:19" x14ac:dyDescent="0.2">
      <c r="A8" s="12" t="s">
        <v>164</v>
      </c>
      <c r="B8" s="18">
        <v>0</v>
      </c>
      <c r="C8" s="10" t="s">
        <v>246</v>
      </c>
      <c r="D8" s="18">
        <v>0</v>
      </c>
      <c r="E8" s="10" t="s">
        <v>246</v>
      </c>
      <c r="F8" s="18">
        <v>201.71122782120199</v>
      </c>
      <c r="G8" s="10" t="s">
        <v>152</v>
      </c>
      <c r="H8" s="18">
        <v>0</v>
      </c>
      <c r="I8" s="10" t="s">
        <v>152</v>
      </c>
      <c r="J8" s="18">
        <v>0</v>
      </c>
      <c r="K8" s="10" t="s">
        <v>246</v>
      </c>
      <c r="L8" s="18">
        <v>8.1074024729841598E-2</v>
      </c>
      <c r="M8" s="10" t="s">
        <v>168</v>
      </c>
      <c r="N8" s="18">
        <v>0</v>
      </c>
      <c r="O8" s="10" t="s">
        <v>246</v>
      </c>
      <c r="P8" s="18">
        <v>0</v>
      </c>
      <c r="Q8" s="10" t="s">
        <v>246</v>
      </c>
      <c r="R8" s="18">
        <v>1.9551352425085</v>
      </c>
      <c r="S8" s="10" t="s">
        <v>152</v>
      </c>
    </row>
    <row r="9" spans="1:19" x14ac:dyDescent="0.2">
      <c r="A9" s="12" t="s">
        <v>165</v>
      </c>
      <c r="B9" s="18">
        <v>0</v>
      </c>
      <c r="C9" s="10" t="s">
        <v>246</v>
      </c>
      <c r="D9" s="18">
        <v>0</v>
      </c>
      <c r="E9" s="10" t="s">
        <v>246</v>
      </c>
      <c r="F9" s="18">
        <v>197.63668941238501</v>
      </c>
      <c r="G9" s="10" t="s">
        <v>152</v>
      </c>
      <c r="H9" s="18">
        <v>0</v>
      </c>
      <c r="I9" s="10" t="s">
        <v>282</v>
      </c>
      <c r="J9" s="18">
        <v>0</v>
      </c>
      <c r="K9" s="10" t="s">
        <v>246</v>
      </c>
      <c r="L9" s="18">
        <v>0.66896508227848805</v>
      </c>
      <c r="M9" s="10" t="s">
        <v>168</v>
      </c>
      <c r="N9" s="18">
        <v>0</v>
      </c>
      <c r="O9" s="10" t="s">
        <v>246</v>
      </c>
      <c r="P9" s="18">
        <v>0</v>
      </c>
      <c r="Q9" s="10" t="s">
        <v>246</v>
      </c>
      <c r="R9" s="18">
        <v>1.92240028477434</v>
      </c>
      <c r="S9" s="10" t="s">
        <v>152</v>
      </c>
    </row>
    <row r="10" spans="1:19" x14ac:dyDescent="0.2">
      <c r="A10" s="12" t="s">
        <v>166</v>
      </c>
      <c r="B10" s="18">
        <v>0</v>
      </c>
      <c r="C10" s="10" t="s">
        <v>246</v>
      </c>
      <c r="D10" s="18">
        <v>0</v>
      </c>
      <c r="E10" s="10" t="s">
        <v>246</v>
      </c>
      <c r="F10" s="18">
        <v>235.19474742506401</v>
      </c>
      <c r="G10" s="10" t="s">
        <v>152</v>
      </c>
      <c r="H10" s="18">
        <v>0</v>
      </c>
      <c r="I10" s="10" t="s">
        <v>152</v>
      </c>
      <c r="J10" s="18">
        <v>0</v>
      </c>
      <c r="K10" s="10" t="s">
        <v>246</v>
      </c>
      <c r="L10" s="18">
        <v>0.16569549407749701</v>
      </c>
      <c r="M10" s="10" t="s">
        <v>168</v>
      </c>
      <c r="N10" s="18">
        <v>0</v>
      </c>
      <c r="O10" s="10" t="s">
        <v>246</v>
      </c>
      <c r="P10" s="18">
        <v>0</v>
      </c>
      <c r="Q10" s="10" t="s">
        <v>246</v>
      </c>
      <c r="R10" s="18">
        <v>2.2468959821199399</v>
      </c>
      <c r="S10" s="10" t="s">
        <v>152</v>
      </c>
    </row>
    <row r="11" spans="1:19" x14ac:dyDescent="0.2">
      <c r="A11" s="12" t="s">
        <v>170</v>
      </c>
      <c r="B11" s="18">
        <v>0</v>
      </c>
      <c r="C11" s="10" t="s">
        <v>246</v>
      </c>
      <c r="D11" s="18">
        <v>0</v>
      </c>
      <c r="E11" s="10" t="s">
        <v>246</v>
      </c>
      <c r="F11" s="18">
        <v>181.55857283591001</v>
      </c>
      <c r="G11" s="10" t="s">
        <v>152</v>
      </c>
      <c r="H11" s="18">
        <v>0</v>
      </c>
      <c r="I11" s="10" t="s">
        <v>152</v>
      </c>
      <c r="J11" s="18">
        <v>0</v>
      </c>
      <c r="K11" s="10" t="s">
        <v>246</v>
      </c>
      <c r="L11" s="18">
        <v>0</v>
      </c>
      <c r="M11" s="10" t="s">
        <v>246</v>
      </c>
      <c r="N11" s="18">
        <v>0</v>
      </c>
      <c r="O11" s="10" t="s">
        <v>246</v>
      </c>
      <c r="P11" s="18">
        <v>0</v>
      </c>
      <c r="Q11" s="10" t="s">
        <v>246</v>
      </c>
      <c r="R11" s="18">
        <v>1.71354737659061</v>
      </c>
      <c r="S11" s="10" t="s">
        <v>152</v>
      </c>
    </row>
    <row r="12" spans="1:19" x14ac:dyDescent="0.2">
      <c r="A12" s="12" t="s">
        <v>171</v>
      </c>
      <c r="B12" s="18">
        <v>0</v>
      </c>
      <c r="C12" s="10" t="s">
        <v>246</v>
      </c>
      <c r="D12" s="18">
        <v>0</v>
      </c>
      <c r="E12" s="10" t="s">
        <v>246</v>
      </c>
      <c r="F12" s="18">
        <v>167.90639671361501</v>
      </c>
      <c r="G12" s="10" t="s">
        <v>152</v>
      </c>
      <c r="H12" s="18">
        <v>0</v>
      </c>
      <c r="I12" s="10" t="s">
        <v>152</v>
      </c>
      <c r="J12" s="18">
        <v>0</v>
      </c>
      <c r="K12" s="10" t="s">
        <v>246</v>
      </c>
      <c r="L12" s="18">
        <v>0</v>
      </c>
      <c r="M12" s="10" t="s">
        <v>246</v>
      </c>
      <c r="N12" s="18">
        <v>0</v>
      </c>
      <c r="O12" s="10" t="s">
        <v>246</v>
      </c>
      <c r="P12" s="18">
        <v>0</v>
      </c>
      <c r="Q12" s="10" t="s">
        <v>246</v>
      </c>
      <c r="R12" s="18">
        <v>1.58472542751193</v>
      </c>
      <c r="S12" s="10" t="s">
        <v>152</v>
      </c>
    </row>
    <row r="13" spans="1:19" x14ac:dyDescent="0.2">
      <c r="A13" s="12" t="s">
        <v>172</v>
      </c>
      <c r="B13" s="18">
        <v>0</v>
      </c>
      <c r="C13" s="10" t="s">
        <v>246</v>
      </c>
      <c r="D13" s="18">
        <v>0</v>
      </c>
      <c r="E13" s="10" t="s">
        <v>246</v>
      </c>
      <c r="F13" s="18">
        <v>166.911925943043</v>
      </c>
      <c r="G13" s="10" t="s">
        <v>152</v>
      </c>
      <c r="H13" s="18">
        <v>0</v>
      </c>
      <c r="I13" s="10" t="s">
        <v>152</v>
      </c>
      <c r="J13" s="18">
        <v>0</v>
      </c>
      <c r="K13" s="10" t="s">
        <v>246</v>
      </c>
      <c r="L13" s="18">
        <v>0</v>
      </c>
      <c r="M13" s="10" t="s">
        <v>246</v>
      </c>
      <c r="N13" s="18">
        <v>0</v>
      </c>
      <c r="O13" s="10" t="s">
        <v>246</v>
      </c>
      <c r="P13" s="18">
        <v>0</v>
      </c>
      <c r="Q13" s="10" t="s">
        <v>246</v>
      </c>
      <c r="R13" s="18">
        <v>1.58308058449867</v>
      </c>
      <c r="S13" s="10" t="s">
        <v>152</v>
      </c>
    </row>
    <row r="14" spans="1:19" x14ac:dyDescent="0.2">
      <c r="A14" s="12" t="s">
        <v>173</v>
      </c>
      <c r="B14" s="18">
        <v>0</v>
      </c>
      <c r="C14" s="10" t="s">
        <v>246</v>
      </c>
      <c r="D14" s="18">
        <v>0</v>
      </c>
      <c r="E14" s="10" t="s">
        <v>246</v>
      </c>
      <c r="F14" s="18">
        <v>73.149874760559698</v>
      </c>
      <c r="G14" s="10" t="s">
        <v>152</v>
      </c>
      <c r="H14" s="18">
        <v>0</v>
      </c>
      <c r="I14" s="10" t="s">
        <v>152</v>
      </c>
      <c r="J14" s="18">
        <v>0</v>
      </c>
      <c r="K14" s="10" t="s">
        <v>246</v>
      </c>
      <c r="L14" s="18">
        <v>0</v>
      </c>
      <c r="M14" s="10" t="s">
        <v>246</v>
      </c>
      <c r="N14" s="18">
        <v>0</v>
      </c>
      <c r="O14" s="10" t="s">
        <v>246</v>
      </c>
      <c r="P14" s="18">
        <v>0</v>
      </c>
      <c r="Q14" s="10" t="s">
        <v>246</v>
      </c>
      <c r="R14" s="18">
        <v>0.697743588378965</v>
      </c>
      <c r="S14" s="10" t="s">
        <v>152</v>
      </c>
    </row>
    <row r="15" spans="1:19" x14ac:dyDescent="0.2">
      <c r="A15" s="12" t="s">
        <v>174</v>
      </c>
      <c r="B15" s="18">
        <v>0</v>
      </c>
      <c r="C15" s="10" t="s">
        <v>246</v>
      </c>
      <c r="D15" s="18">
        <v>0</v>
      </c>
      <c r="E15" s="10" t="s">
        <v>246</v>
      </c>
      <c r="F15" s="18">
        <v>37.917025401525002</v>
      </c>
      <c r="G15" s="10" t="s">
        <v>152</v>
      </c>
      <c r="H15" s="18">
        <v>0</v>
      </c>
      <c r="I15" s="10" t="s">
        <v>152</v>
      </c>
      <c r="J15" s="18">
        <v>0</v>
      </c>
      <c r="K15" s="10" t="s">
        <v>246</v>
      </c>
      <c r="L15" s="18">
        <v>0</v>
      </c>
      <c r="M15" s="10" t="s">
        <v>246</v>
      </c>
      <c r="N15" s="18">
        <v>0</v>
      </c>
      <c r="O15" s="10" t="s">
        <v>246</v>
      </c>
      <c r="P15" s="18">
        <v>0</v>
      </c>
      <c r="Q15" s="10" t="s">
        <v>246</v>
      </c>
      <c r="R15" s="18">
        <v>0.36535526504284299</v>
      </c>
      <c r="S15" s="10" t="s">
        <v>152</v>
      </c>
    </row>
    <row r="16" spans="1:19" x14ac:dyDescent="0.2">
      <c r="A16" s="12" t="s">
        <v>176</v>
      </c>
      <c r="B16" s="18">
        <v>0</v>
      </c>
      <c r="C16" s="10" t="s">
        <v>246</v>
      </c>
      <c r="D16" s="18">
        <v>0</v>
      </c>
      <c r="E16" s="10" t="s">
        <v>246</v>
      </c>
      <c r="F16" s="18">
        <v>7.1669747785558302</v>
      </c>
      <c r="G16" s="10" t="s">
        <v>152</v>
      </c>
      <c r="H16" s="18">
        <v>0</v>
      </c>
      <c r="I16" s="10" t="s">
        <v>152</v>
      </c>
      <c r="J16" s="18">
        <v>0</v>
      </c>
      <c r="K16" s="10" t="s">
        <v>246</v>
      </c>
      <c r="L16" s="18">
        <v>0</v>
      </c>
      <c r="M16" s="10" t="s">
        <v>246</v>
      </c>
      <c r="N16" s="18">
        <v>0</v>
      </c>
      <c r="O16" s="10" t="s">
        <v>246</v>
      </c>
      <c r="P16" s="18">
        <v>0</v>
      </c>
      <c r="Q16" s="10" t="s">
        <v>246</v>
      </c>
      <c r="R16" s="18">
        <v>6.9927015574459794E-2</v>
      </c>
      <c r="S16" s="10" t="s">
        <v>152</v>
      </c>
    </row>
    <row r="17" spans="1:19" x14ac:dyDescent="0.2">
      <c r="A17" s="12" t="s">
        <v>177</v>
      </c>
      <c r="B17" s="18">
        <v>0</v>
      </c>
      <c r="C17" s="10" t="s">
        <v>246</v>
      </c>
      <c r="D17" s="18">
        <v>0</v>
      </c>
      <c r="E17" s="10" t="s">
        <v>246</v>
      </c>
      <c r="F17" s="18">
        <v>0</v>
      </c>
      <c r="G17" s="10" t="s">
        <v>152</v>
      </c>
      <c r="H17" s="18">
        <v>0</v>
      </c>
      <c r="I17" s="10" t="s">
        <v>152</v>
      </c>
      <c r="J17" s="18">
        <v>0</v>
      </c>
      <c r="K17" s="10" t="s">
        <v>246</v>
      </c>
      <c r="L17" s="18">
        <v>0</v>
      </c>
      <c r="M17" s="10" t="s">
        <v>246</v>
      </c>
      <c r="N17" s="18">
        <v>0</v>
      </c>
      <c r="O17" s="10" t="s">
        <v>246</v>
      </c>
      <c r="P17" s="18">
        <v>0</v>
      </c>
      <c r="Q17" s="10" t="s">
        <v>246</v>
      </c>
      <c r="R17" s="18">
        <v>0</v>
      </c>
      <c r="S17" s="10" t="s">
        <v>152</v>
      </c>
    </row>
    <row r="18" spans="1:19" x14ac:dyDescent="0.2">
      <c r="A18" s="12" t="s">
        <v>178</v>
      </c>
      <c r="B18" s="18">
        <v>0</v>
      </c>
      <c r="C18" s="10" t="s">
        <v>246</v>
      </c>
      <c r="D18" s="18">
        <v>0</v>
      </c>
      <c r="E18" s="10" t="s">
        <v>246</v>
      </c>
      <c r="F18" s="18">
        <v>0</v>
      </c>
      <c r="G18" s="10" t="s">
        <v>152</v>
      </c>
      <c r="H18" s="18">
        <v>0</v>
      </c>
      <c r="I18" s="10" t="s">
        <v>152</v>
      </c>
      <c r="J18" s="18">
        <v>0</v>
      </c>
      <c r="K18" s="10" t="s">
        <v>246</v>
      </c>
      <c r="L18" s="18">
        <v>0</v>
      </c>
      <c r="M18" s="10" t="s">
        <v>246</v>
      </c>
      <c r="N18" s="18">
        <v>0</v>
      </c>
      <c r="O18" s="10" t="s">
        <v>246</v>
      </c>
      <c r="P18" s="18">
        <v>0</v>
      </c>
      <c r="Q18" s="10" t="s">
        <v>246</v>
      </c>
      <c r="R18" s="18">
        <v>0</v>
      </c>
      <c r="S18" s="10" t="s">
        <v>152</v>
      </c>
    </row>
    <row r="19" spans="1:19" x14ac:dyDescent="0.2">
      <c r="A19" s="12" t="s">
        <v>179</v>
      </c>
      <c r="B19" s="18">
        <v>0</v>
      </c>
      <c r="C19" s="10" t="s">
        <v>246</v>
      </c>
      <c r="D19" s="18">
        <v>0</v>
      </c>
      <c r="E19" s="10" t="s">
        <v>246</v>
      </c>
      <c r="F19" s="18">
        <v>0</v>
      </c>
      <c r="G19" s="10" t="s">
        <v>152</v>
      </c>
      <c r="H19" s="18">
        <v>0</v>
      </c>
      <c r="I19" s="10" t="s">
        <v>152</v>
      </c>
      <c r="J19" s="18">
        <v>0</v>
      </c>
      <c r="K19" s="10" t="s">
        <v>246</v>
      </c>
      <c r="L19" s="18">
        <v>0</v>
      </c>
      <c r="M19" s="10" t="s">
        <v>246</v>
      </c>
      <c r="N19" s="18">
        <v>0</v>
      </c>
      <c r="O19" s="10" t="s">
        <v>246</v>
      </c>
      <c r="P19" s="18">
        <v>0</v>
      </c>
      <c r="Q19" s="10" t="s">
        <v>246</v>
      </c>
      <c r="R19" s="18">
        <v>0</v>
      </c>
      <c r="S19" s="10" t="s">
        <v>152</v>
      </c>
    </row>
    <row r="20" spans="1:19" x14ac:dyDescent="0.2">
      <c r="A20" s="12" t="s">
        <v>180</v>
      </c>
      <c r="B20" s="18">
        <v>0</v>
      </c>
      <c r="C20" s="10" t="s">
        <v>246</v>
      </c>
      <c r="D20" s="18">
        <v>0</v>
      </c>
      <c r="E20" s="10" t="s">
        <v>246</v>
      </c>
      <c r="F20" s="18">
        <v>0</v>
      </c>
      <c r="G20" s="10" t="s">
        <v>152</v>
      </c>
      <c r="H20" s="18">
        <v>0</v>
      </c>
      <c r="I20" s="10" t="s">
        <v>152</v>
      </c>
      <c r="J20" s="18">
        <v>0</v>
      </c>
      <c r="K20" s="10" t="s">
        <v>246</v>
      </c>
      <c r="L20" s="18">
        <v>0</v>
      </c>
      <c r="M20" s="10" t="s">
        <v>246</v>
      </c>
      <c r="N20" s="18">
        <v>0</v>
      </c>
      <c r="O20" s="10" t="s">
        <v>246</v>
      </c>
      <c r="P20" s="18">
        <v>0</v>
      </c>
      <c r="Q20" s="10" t="s">
        <v>246</v>
      </c>
      <c r="R20" s="18">
        <v>0</v>
      </c>
      <c r="S20" s="10" t="s">
        <v>152</v>
      </c>
    </row>
    <row r="21" spans="1:19" x14ac:dyDescent="0.2">
      <c r="A21" s="12" t="s">
        <v>181</v>
      </c>
      <c r="B21" s="18">
        <v>0</v>
      </c>
      <c r="C21" s="10" t="s">
        <v>246</v>
      </c>
      <c r="D21" s="18">
        <v>0</v>
      </c>
      <c r="E21" s="10" t="s">
        <v>246</v>
      </c>
      <c r="F21" s="18">
        <v>0</v>
      </c>
      <c r="G21" s="10" t="s">
        <v>152</v>
      </c>
      <c r="H21" s="18">
        <v>0</v>
      </c>
      <c r="I21" s="10" t="s">
        <v>152</v>
      </c>
      <c r="J21" s="18">
        <v>0</v>
      </c>
      <c r="K21" s="10" t="s">
        <v>246</v>
      </c>
      <c r="L21" s="18">
        <v>0</v>
      </c>
      <c r="M21" s="10" t="s">
        <v>246</v>
      </c>
      <c r="N21" s="18">
        <v>0</v>
      </c>
      <c r="O21" s="10" t="s">
        <v>246</v>
      </c>
      <c r="P21" s="18">
        <v>0</v>
      </c>
      <c r="Q21" s="10" t="s">
        <v>246</v>
      </c>
      <c r="R21" s="18">
        <v>0</v>
      </c>
      <c r="S21" s="10" t="s">
        <v>152</v>
      </c>
    </row>
    <row r="22" spans="1:19" x14ac:dyDescent="0.2">
      <c r="A22" s="12" t="s">
        <v>182</v>
      </c>
      <c r="B22" s="18">
        <v>0</v>
      </c>
      <c r="C22" s="10" t="s">
        <v>246</v>
      </c>
      <c r="D22" s="18">
        <v>0</v>
      </c>
      <c r="E22" s="10" t="s">
        <v>246</v>
      </c>
      <c r="F22" s="18">
        <v>0</v>
      </c>
      <c r="G22" s="10" t="s">
        <v>152</v>
      </c>
      <c r="H22" s="18">
        <v>0</v>
      </c>
      <c r="I22" s="10" t="s">
        <v>152</v>
      </c>
      <c r="J22" s="18">
        <v>0</v>
      </c>
      <c r="K22" s="10" t="s">
        <v>246</v>
      </c>
      <c r="L22" s="18">
        <v>0</v>
      </c>
      <c r="M22" s="10" t="s">
        <v>246</v>
      </c>
      <c r="N22" s="18">
        <v>0</v>
      </c>
      <c r="O22" s="10" t="s">
        <v>246</v>
      </c>
      <c r="P22" s="18">
        <v>0</v>
      </c>
      <c r="Q22" s="10" t="s">
        <v>246</v>
      </c>
      <c r="R22" s="18">
        <v>0</v>
      </c>
      <c r="S22" s="10" t="s">
        <v>152</v>
      </c>
    </row>
    <row r="23" spans="1:19" x14ac:dyDescent="0.2">
      <c r="A23" s="12" t="s">
        <v>184</v>
      </c>
      <c r="B23" s="18">
        <v>0</v>
      </c>
      <c r="C23" s="10" t="s">
        <v>246</v>
      </c>
      <c r="D23" s="18">
        <v>0</v>
      </c>
      <c r="E23" s="10" t="s">
        <v>246</v>
      </c>
      <c r="F23" s="18">
        <v>5.6725008979033098E-2</v>
      </c>
      <c r="G23" s="10" t="s">
        <v>152</v>
      </c>
      <c r="H23" s="18">
        <v>0</v>
      </c>
      <c r="I23" s="10" t="s">
        <v>152</v>
      </c>
      <c r="J23" s="18">
        <v>0</v>
      </c>
      <c r="K23" s="10" t="s">
        <v>246</v>
      </c>
      <c r="L23" s="18">
        <v>0</v>
      </c>
      <c r="M23" s="10" t="s">
        <v>246</v>
      </c>
      <c r="N23" s="18">
        <v>0</v>
      </c>
      <c r="O23" s="10" t="s">
        <v>246</v>
      </c>
      <c r="P23" s="18">
        <v>0</v>
      </c>
      <c r="Q23" s="10" t="s">
        <v>246</v>
      </c>
      <c r="R23" s="18">
        <v>5.5697445528727404E-4</v>
      </c>
      <c r="S23" s="10" t="s">
        <v>152</v>
      </c>
    </row>
    <row r="24" spans="1:19" x14ac:dyDescent="0.2">
      <c r="A24" s="12" t="s">
        <v>185</v>
      </c>
      <c r="B24" s="18">
        <v>0</v>
      </c>
      <c r="C24" s="10" t="s">
        <v>246</v>
      </c>
      <c r="D24" s="18">
        <v>0</v>
      </c>
      <c r="E24" s="10" t="s">
        <v>246</v>
      </c>
      <c r="F24" s="18">
        <v>3.1643686472286797E-2</v>
      </c>
      <c r="G24" s="10" t="s">
        <v>152</v>
      </c>
      <c r="H24" s="18">
        <v>0</v>
      </c>
      <c r="I24" s="10" t="s">
        <v>152</v>
      </c>
      <c r="J24" s="18">
        <v>0</v>
      </c>
      <c r="K24" s="10" t="s">
        <v>246</v>
      </c>
      <c r="L24" s="18">
        <v>0</v>
      </c>
      <c r="M24" s="10" t="s">
        <v>246</v>
      </c>
      <c r="N24" s="18">
        <v>0</v>
      </c>
      <c r="O24" s="10" t="s">
        <v>246</v>
      </c>
      <c r="P24" s="18">
        <v>0</v>
      </c>
      <c r="Q24" s="10" t="s">
        <v>246</v>
      </c>
      <c r="R24" s="18">
        <v>3.0718408060505698E-4</v>
      </c>
      <c r="S24" s="10" t="s">
        <v>152</v>
      </c>
    </row>
    <row r="25" spans="1:19" x14ac:dyDescent="0.2">
      <c r="A25" s="12" t="s">
        <v>187</v>
      </c>
      <c r="B25" s="18">
        <v>0</v>
      </c>
      <c r="C25" s="10" t="s">
        <v>246</v>
      </c>
      <c r="D25" s="18">
        <v>0</v>
      </c>
      <c r="E25" s="10" t="s">
        <v>246</v>
      </c>
      <c r="F25" s="18">
        <v>6.7752798280998798E-3</v>
      </c>
      <c r="G25" s="10" t="s">
        <v>152</v>
      </c>
      <c r="H25" s="18">
        <v>0</v>
      </c>
      <c r="I25" s="10" t="s">
        <v>152</v>
      </c>
      <c r="J25" s="18">
        <v>0</v>
      </c>
      <c r="K25" s="10" t="s">
        <v>246</v>
      </c>
      <c r="L25" s="18">
        <v>0</v>
      </c>
      <c r="M25" s="10" t="s">
        <v>246</v>
      </c>
      <c r="N25" s="18">
        <v>0</v>
      </c>
      <c r="O25" s="10" t="s">
        <v>246</v>
      </c>
      <c r="P25" s="18">
        <v>0</v>
      </c>
      <c r="Q25" s="10" t="s">
        <v>246</v>
      </c>
      <c r="R25" s="18">
        <v>6.4864746517930705E-5</v>
      </c>
      <c r="S25" s="10" t="s">
        <v>152</v>
      </c>
    </row>
    <row r="26" spans="1:19" x14ac:dyDescent="0.2">
      <c r="A26" s="12" t="s">
        <v>188</v>
      </c>
      <c r="B26" s="18">
        <v>0</v>
      </c>
      <c r="C26" s="10" t="s">
        <v>246</v>
      </c>
      <c r="D26" s="18">
        <v>0</v>
      </c>
      <c r="E26" s="10" t="s">
        <v>246</v>
      </c>
      <c r="F26" s="18">
        <v>5.4525956467792298</v>
      </c>
      <c r="G26" s="10" t="s">
        <v>186</v>
      </c>
      <c r="H26" s="18">
        <v>0</v>
      </c>
      <c r="I26" s="10" t="s">
        <v>152</v>
      </c>
      <c r="J26" s="18">
        <v>0</v>
      </c>
      <c r="K26" s="10" t="s">
        <v>246</v>
      </c>
      <c r="L26" s="18">
        <v>0</v>
      </c>
      <c r="M26" s="10" t="s">
        <v>246</v>
      </c>
      <c r="N26" s="18">
        <v>0</v>
      </c>
      <c r="O26" s="10" t="s">
        <v>246</v>
      </c>
      <c r="P26" s="18">
        <v>0</v>
      </c>
      <c r="Q26" s="10" t="s">
        <v>246</v>
      </c>
      <c r="R26" s="18">
        <v>5.1327099229652999E-2</v>
      </c>
      <c r="S26" s="10" t="s">
        <v>152</v>
      </c>
    </row>
    <row r="27" spans="1:19" x14ac:dyDescent="0.2">
      <c r="A27" s="12" t="s">
        <v>189</v>
      </c>
      <c r="B27" s="18">
        <v>0</v>
      </c>
      <c r="C27" s="10" t="s">
        <v>246</v>
      </c>
      <c r="D27" s="18">
        <v>0</v>
      </c>
      <c r="E27" s="10" t="s">
        <v>246</v>
      </c>
      <c r="F27" s="18">
        <v>24.8857691885121</v>
      </c>
      <c r="G27" s="10" t="s">
        <v>152</v>
      </c>
      <c r="H27" s="18">
        <v>0</v>
      </c>
      <c r="I27" s="10" t="s">
        <v>152</v>
      </c>
      <c r="J27" s="18">
        <v>0</v>
      </c>
      <c r="K27" s="10" t="s">
        <v>246</v>
      </c>
      <c r="L27" s="18">
        <v>0</v>
      </c>
      <c r="M27" s="10" t="s">
        <v>246</v>
      </c>
      <c r="N27" s="18">
        <v>0</v>
      </c>
      <c r="O27" s="10" t="s">
        <v>246</v>
      </c>
      <c r="P27" s="18">
        <v>0</v>
      </c>
      <c r="Q27" s="10" t="s">
        <v>246</v>
      </c>
      <c r="R27" s="18">
        <v>0.23129867566352499</v>
      </c>
      <c r="S27" s="10" t="s">
        <v>152</v>
      </c>
    </row>
    <row r="28" spans="1:19" x14ac:dyDescent="0.2">
      <c r="A28" s="12" t="s">
        <v>190</v>
      </c>
      <c r="B28" s="18">
        <v>0</v>
      </c>
      <c r="C28" s="10" t="s">
        <v>246</v>
      </c>
      <c r="D28" s="18">
        <v>0</v>
      </c>
      <c r="E28" s="10" t="s">
        <v>246</v>
      </c>
      <c r="F28" s="18">
        <v>71.524697734724995</v>
      </c>
      <c r="G28" s="10" t="s">
        <v>152</v>
      </c>
      <c r="H28" s="18">
        <v>0</v>
      </c>
      <c r="I28" s="10" t="s">
        <v>152</v>
      </c>
      <c r="J28" s="18">
        <v>0</v>
      </c>
      <c r="K28" s="10" t="s">
        <v>246</v>
      </c>
      <c r="L28" s="18">
        <v>0</v>
      </c>
      <c r="M28" s="10" t="s">
        <v>246</v>
      </c>
      <c r="N28" s="18">
        <v>0</v>
      </c>
      <c r="O28" s="10" t="s">
        <v>246</v>
      </c>
      <c r="P28" s="18">
        <v>0</v>
      </c>
      <c r="Q28" s="10" t="s">
        <v>246</v>
      </c>
      <c r="R28" s="18">
        <v>0.66320116326086898</v>
      </c>
      <c r="S28" s="10" t="s">
        <v>152</v>
      </c>
    </row>
    <row r="29" spans="1:19" x14ac:dyDescent="0.2">
      <c r="A29" s="12" t="s">
        <v>191</v>
      </c>
      <c r="B29" s="18">
        <v>0</v>
      </c>
      <c r="C29" s="10" t="s">
        <v>246</v>
      </c>
      <c r="D29" s="18">
        <v>0</v>
      </c>
      <c r="E29" s="10" t="s">
        <v>246</v>
      </c>
      <c r="F29" s="18">
        <v>109.94644633340199</v>
      </c>
      <c r="G29" s="10" t="s">
        <v>152</v>
      </c>
      <c r="H29" s="18">
        <v>0</v>
      </c>
      <c r="I29" s="10" t="s">
        <v>152</v>
      </c>
      <c r="J29" s="18">
        <v>0</v>
      </c>
      <c r="K29" s="10" t="s">
        <v>246</v>
      </c>
      <c r="L29" s="18">
        <v>0</v>
      </c>
      <c r="M29" s="10" t="s">
        <v>246</v>
      </c>
      <c r="N29" s="18">
        <v>0</v>
      </c>
      <c r="O29" s="10" t="s">
        <v>246</v>
      </c>
      <c r="P29" s="18">
        <v>0</v>
      </c>
      <c r="Q29" s="10" t="s">
        <v>246</v>
      </c>
      <c r="R29" s="18">
        <v>1.0261752444321</v>
      </c>
      <c r="S29" s="10" t="s">
        <v>152</v>
      </c>
    </row>
    <row r="30" spans="1:19" x14ac:dyDescent="0.2">
      <c r="A30" s="12" t="s">
        <v>192</v>
      </c>
      <c r="B30" s="18">
        <v>0</v>
      </c>
      <c r="C30" s="10" t="s">
        <v>246</v>
      </c>
      <c r="D30" s="18">
        <v>0</v>
      </c>
      <c r="E30" s="10" t="s">
        <v>246</v>
      </c>
      <c r="F30" s="18">
        <v>245.87000805250401</v>
      </c>
      <c r="G30" s="10" t="s">
        <v>152</v>
      </c>
      <c r="H30" s="18">
        <v>0</v>
      </c>
      <c r="I30" s="10" t="s">
        <v>152</v>
      </c>
      <c r="J30" s="18">
        <v>0</v>
      </c>
      <c r="K30" s="10" t="s">
        <v>246</v>
      </c>
      <c r="L30" s="18">
        <v>0</v>
      </c>
      <c r="M30" s="10" t="s">
        <v>246</v>
      </c>
      <c r="N30" s="18">
        <v>0</v>
      </c>
      <c r="O30" s="10" t="s">
        <v>246</v>
      </c>
      <c r="P30" s="18">
        <v>0</v>
      </c>
      <c r="Q30" s="10" t="s">
        <v>246</v>
      </c>
      <c r="R30" s="18">
        <v>2.2978192209811001</v>
      </c>
      <c r="S30" s="10" t="s">
        <v>152</v>
      </c>
    </row>
    <row r="31" spans="1:19" x14ac:dyDescent="0.2">
      <c r="A31" s="12" t="s">
        <v>193</v>
      </c>
      <c r="B31" s="18">
        <v>0</v>
      </c>
      <c r="C31" s="10" t="s">
        <v>246</v>
      </c>
      <c r="D31" s="18">
        <v>0</v>
      </c>
      <c r="E31" s="10" t="s">
        <v>246</v>
      </c>
      <c r="F31" s="18">
        <v>0</v>
      </c>
      <c r="G31" s="10" t="s">
        <v>283</v>
      </c>
      <c r="H31" s="18">
        <v>0</v>
      </c>
      <c r="I31" s="10" t="s">
        <v>152</v>
      </c>
      <c r="J31" s="18">
        <v>0</v>
      </c>
      <c r="K31" s="10" t="s">
        <v>246</v>
      </c>
      <c r="L31" s="18">
        <v>0</v>
      </c>
      <c r="M31" s="10" t="s">
        <v>224</v>
      </c>
      <c r="N31" s="18">
        <v>0</v>
      </c>
      <c r="O31" s="10" t="s">
        <v>246</v>
      </c>
      <c r="P31" s="18">
        <v>0</v>
      </c>
      <c r="Q31" s="10" t="s">
        <v>246</v>
      </c>
      <c r="R31" s="18">
        <v>0</v>
      </c>
      <c r="S31" s="10" t="s">
        <v>169</v>
      </c>
    </row>
    <row r="32" spans="1:19" x14ac:dyDescent="0.2">
      <c r="A32" s="15" t="s">
        <v>195</v>
      </c>
      <c r="B32" s="19">
        <v>0</v>
      </c>
      <c r="C32" s="14" t="s">
        <v>246</v>
      </c>
      <c r="D32" s="19">
        <v>0</v>
      </c>
      <c r="E32" s="14" t="s">
        <v>246</v>
      </c>
      <c r="F32" s="19">
        <v>0</v>
      </c>
      <c r="G32" s="14" t="s">
        <v>167</v>
      </c>
      <c r="H32" s="19">
        <v>0</v>
      </c>
      <c r="I32" s="14" t="s">
        <v>152</v>
      </c>
      <c r="J32" s="19">
        <v>0</v>
      </c>
      <c r="K32" s="14" t="s">
        <v>246</v>
      </c>
      <c r="L32" s="19">
        <v>0</v>
      </c>
      <c r="M32" s="14" t="s">
        <v>224</v>
      </c>
      <c r="N32" s="19">
        <v>0</v>
      </c>
      <c r="O32" s="14" t="s">
        <v>246</v>
      </c>
      <c r="P32" s="19">
        <v>0</v>
      </c>
      <c r="Q32" s="14" t="s">
        <v>246</v>
      </c>
      <c r="R32" s="19">
        <v>0</v>
      </c>
      <c r="S32" s="14" t="s">
        <v>169</v>
      </c>
    </row>
    <row r="34" spans="1:2" x14ac:dyDescent="0.2">
      <c r="A34" s="16" t="s">
        <v>196</v>
      </c>
      <c r="B34" s="16" t="s">
        <v>211</v>
      </c>
    </row>
    <row r="36" spans="1:2" x14ac:dyDescent="0.2">
      <c r="B36" s="16" t="s">
        <v>295</v>
      </c>
    </row>
    <row r="37" spans="1:2" x14ac:dyDescent="0.2">
      <c r="B37" s="16" t="s">
        <v>285</v>
      </c>
    </row>
    <row r="38" spans="1:2" x14ac:dyDescent="0.2">
      <c r="B38" s="16" t="s">
        <v>286</v>
      </c>
    </row>
    <row r="39" spans="1:2" x14ac:dyDescent="0.2">
      <c r="B39" s="16" t="s">
        <v>287</v>
      </c>
    </row>
    <row r="40" spans="1:2" x14ac:dyDescent="0.2">
      <c r="B40" s="16" t="s">
        <v>288</v>
      </c>
    </row>
    <row r="41" spans="1:2" x14ac:dyDescent="0.2">
      <c r="B41" s="16" t="s">
        <v>289</v>
      </c>
    </row>
    <row r="42" spans="1:2" x14ac:dyDescent="0.2">
      <c r="B42" s="16" t="s">
        <v>290</v>
      </c>
    </row>
    <row r="44" spans="1:2" x14ac:dyDescent="0.2">
      <c r="B44" s="16" t="s">
        <v>203</v>
      </c>
    </row>
    <row r="45" spans="1:2" x14ac:dyDescent="0.2">
      <c r="B45" s="16" t="s">
        <v>250</v>
      </c>
    </row>
    <row r="46" spans="1:2" x14ac:dyDescent="0.2">
      <c r="B46" s="16" t="s">
        <v>204</v>
      </c>
    </row>
    <row r="49" spans="1:1" x14ac:dyDescent="0.2">
      <c r="A49" s="17" t="str">
        <f>HYPERLINK("#'INTERACTIVE_GAMING 7'!A2", "&lt;&lt;&lt; Previous table")</f>
        <v>&lt;&lt;&lt; Previous table</v>
      </c>
    </row>
    <row r="50" spans="1:1" x14ac:dyDescent="0.2">
      <c r="A50" s="17" t="str">
        <f>HYPERLINK("#'INTERACTIVE_GAMING 9'!A2",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S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HYPERLINK("#'INDEX'!B44", "Link to index")</f>
        <v>Link to index</v>
      </c>
    </row>
    <row r="2" spans="1:19" ht="15.75" customHeight="1" x14ac:dyDescent="0.2">
      <c r="A2" s="27" t="s">
        <v>299</v>
      </c>
      <c r="B2" s="28"/>
      <c r="C2" s="28"/>
      <c r="D2" s="28"/>
      <c r="E2" s="28"/>
      <c r="F2" s="28"/>
      <c r="G2" s="28"/>
      <c r="H2" s="28"/>
      <c r="I2" s="28"/>
      <c r="J2" s="28"/>
      <c r="K2" s="28"/>
      <c r="L2" s="28"/>
      <c r="M2" s="28"/>
      <c r="N2" s="28"/>
      <c r="O2" s="28"/>
      <c r="P2" s="28"/>
      <c r="Q2" s="28"/>
      <c r="R2" s="28"/>
      <c r="S2" s="28"/>
    </row>
    <row r="3" spans="1:19" ht="15.75" customHeight="1" x14ac:dyDescent="0.2">
      <c r="A3" s="27" t="s">
        <v>55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0.123159579332419</v>
      </c>
      <c r="G7" s="10" t="s">
        <v>152</v>
      </c>
      <c r="H7" s="9">
        <v>0</v>
      </c>
      <c r="I7" s="10" t="s">
        <v>152</v>
      </c>
      <c r="J7" s="9">
        <v>0</v>
      </c>
      <c r="K7" s="10" t="s">
        <v>246</v>
      </c>
      <c r="L7" s="9">
        <v>0</v>
      </c>
      <c r="M7" s="10" t="s">
        <v>152</v>
      </c>
      <c r="N7" s="9">
        <v>0</v>
      </c>
      <c r="O7" s="10" t="s">
        <v>246</v>
      </c>
      <c r="P7" s="9">
        <v>0</v>
      </c>
      <c r="Q7" s="10" t="s">
        <v>246</v>
      </c>
      <c r="R7" s="9">
        <v>1.2877793634970601E-3</v>
      </c>
      <c r="S7" s="10" t="s">
        <v>152</v>
      </c>
    </row>
    <row r="8" spans="1:19" x14ac:dyDescent="0.2">
      <c r="A8" s="12" t="s">
        <v>164</v>
      </c>
      <c r="B8" s="9">
        <v>0</v>
      </c>
      <c r="C8" s="10" t="s">
        <v>246</v>
      </c>
      <c r="D8" s="9">
        <v>0</v>
      </c>
      <c r="E8" s="10" t="s">
        <v>246</v>
      </c>
      <c r="F8" s="9">
        <v>0.30376698229724203</v>
      </c>
      <c r="G8" s="10" t="s">
        <v>152</v>
      </c>
      <c r="H8" s="9">
        <v>0</v>
      </c>
      <c r="I8" s="10" t="s">
        <v>152</v>
      </c>
      <c r="J8" s="9">
        <v>0</v>
      </c>
      <c r="K8" s="10" t="s">
        <v>246</v>
      </c>
      <c r="L8" s="9">
        <v>1.6981772897090499E-4</v>
      </c>
      <c r="M8" s="10" t="s">
        <v>168</v>
      </c>
      <c r="N8" s="9">
        <v>0</v>
      </c>
      <c r="O8" s="10" t="s">
        <v>246</v>
      </c>
      <c r="P8" s="9">
        <v>0</v>
      </c>
      <c r="Q8" s="10" t="s">
        <v>246</v>
      </c>
      <c r="R8" s="9">
        <v>3.2230404189167098E-3</v>
      </c>
      <c r="S8" s="10" t="s">
        <v>152</v>
      </c>
    </row>
    <row r="9" spans="1:19" x14ac:dyDescent="0.2">
      <c r="A9" s="12" t="s">
        <v>165</v>
      </c>
      <c r="B9" s="9">
        <v>0</v>
      </c>
      <c r="C9" s="10" t="s">
        <v>246</v>
      </c>
      <c r="D9" s="9">
        <v>0</v>
      </c>
      <c r="E9" s="10" t="s">
        <v>246</v>
      </c>
      <c r="F9" s="9">
        <v>0.278732864023712</v>
      </c>
      <c r="G9" s="10" t="s">
        <v>152</v>
      </c>
      <c r="H9" s="9">
        <v>0</v>
      </c>
      <c r="I9" s="10" t="s">
        <v>282</v>
      </c>
      <c r="J9" s="9">
        <v>0</v>
      </c>
      <c r="K9" s="10" t="s">
        <v>246</v>
      </c>
      <c r="L9" s="9">
        <v>1.31241669229981E-3</v>
      </c>
      <c r="M9" s="10" t="s">
        <v>168</v>
      </c>
      <c r="N9" s="9">
        <v>0</v>
      </c>
      <c r="O9" s="10" t="s">
        <v>246</v>
      </c>
      <c r="P9" s="9">
        <v>0</v>
      </c>
      <c r="Q9" s="10" t="s">
        <v>246</v>
      </c>
      <c r="R9" s="9">
        <v>3.0985875227431902E-3</v>
      </c>
      <c r="S9" s="10" t="s">
        <v>152</v>
      </c>
    </row>
    <row r="10" spans="1:19" x14ac:dyDescent="0.2">
      <c r="A10" s="12" t="s">
        <v>166</v>
      </c>
      <c r="B10" s="9">
        <v>0</v>
      </c>
      <c r="C10" s="10" t="s">
        <v>246</v>
      </c>
      <c r="D10" s="9">
        <v>0</v>
      </c>
      <c r="E10" s="10" t="s">
        <v>246</v>
      </c>
      <c r="F10" s="9">
        <v>0.33623978201634902</v>
      </c>
      <c r="G10" s="10" t="s">
        <v>152</v>
      </c>
      <c r="H10" s="9">
        <v>0</v>
      </c>
      <c r="I10" s="10" t="s">
        <v>152</v>
      </c>
      <c r="J10" s="9">
        <v>0</v>
      </c>
      <c r="K10" s="10" t="s">
        <v>246</v>
      </c>
      <c r="L10" s="9">
        <v>3.2770605759682199E-4</v>
      </c>
      <c r="M10" s="10" t="s">
        <v>168</v>
      </c>
      <c r="N10" s="9">
        <v>0</v>
      </c>
      <c r="O10" s="10" t="s">
        <v>246</v>
      </c>
      <c r="P10" s="9">
        <v>0</v>
      </c>
      <c r="Q10" s="10" t="s">
        <v>246</v>
      </c>
      <c r="R10" s="9">
        <v>3.6656387142687701E-3</v>
      </c>
      <c r="S10" s="10" t="s">
        <v>152</v>
      </c>
    </row>
    <row r="11" spans="1:19" x14ac:dyDescent="0.2">
      <c r="A11" s="12" t="s">
        <v>170</v>
      </c>
      <c r="B11" s="9">
        <v>0</v>
      </c>
      <c r="C11" s="10" t="s">
        <v>246</v>
      </c>
      <c r="D11" s="9">
        <v>0</v>
      </c>
      <c r="E11" s="10" t="s">
        <v>246</v>
      </c>
      <c r="F11" s="9">
        <v>0.25504427852057598</v>
      </c>
      <c r="G11" s="10" t="s">
        <v>152</v>
      </c>
      <c r="H11" s="9">
        <v>0</v>
      </c>
      <c r="I11" s="10" t="s">
        <v>152</v>
      </c>
      <c r="J11" s="9">
        <v>0</v>
      </c>
      <c r="K11" s="10" t="s">
        <v>246</v>
      </c>
      <c r="L11" s="9">
        <v>0</v>
      </c>
      <c r="M11" s="10" t="s">
        <v>246</v>
      </c>
      <c r="N11" s="9">
        <v>0</v>
      </c>
      <c r="O11" s="10" t="s">
        <v>246</v>
      </c>
      <c r="P11" s="9">
        <v>0</v>
      </c>
      <c r="Q11" s="10" t="s">
        <v>246</v>
      </c>
      <c r="R11" s="9">
        <v>2.69408687549753E-3</v>
      </c>
      <c r="S11" s="10" t="s">
        <v>152</v>
      </c>
    </row>
    <row r="12" spans="1:19" x14ac:dyDescent="0.2">
      <c r="A12" s="12" t="s">
        <v>171</v>
      </c>
      <c r="B12" s="9">
        <v>0</v>
      </c>
      <c r="C12" s="10" t="s">
        <v>246</v>
      </c>
      <c r="D12" s="9">
        <v>0</v>
      </c>
      <c r="E12" s="10" t="s">
        <v>246</v>
      </c>
      <c r="F12" s="9">
        <v>0.215464547677262</v>
      </c>
      <c r="G12" s="10" t="s">
        <v>152</v>
      </c>
      <c r="H12" s="9">
        <v>0</v>
      </c>
      <c r="I12" s="10" t="s">
        <v>152</v>
      </c>
      <c r="J12" s="9">
        <v>0</v>
      </c>
      <c r="K12" s="10" t="s">
        <v>246</v>
      </c>
      <c r="L12" s="9">
        <v>0</v>
      </c>
      <c r="M12" s="10" t="s">
        <v>246</v>
      </c>
      <c r="N12" s="9">
        <v>0</v>
      </c>
      <c r="O12" s="10" t="s">
        <v>246</v>
      </c>
      <c r="P12" s="9">
        <v>0</v>
      </c>
      <c r="Q12" s="10" t="s">
        <v>246</v>
      </c>
      <c r="R12" s="9">
        <v>2.4041740553812601E-3</v>
      </c>
      <c r="S12" s="10" t="s">
        <v>152</v>
      </c>
    </row>
    <row r="13" spans="1:19" x14ac:dyDescent="0.2">
      <c r="A13" s="12" t="s">
        <v>172</v>
      </c>
      <c r="B13" s="9">
        <v>0</v>
      </c>
      <c r="C13" s="10" t="s">
        <v>246</v>
      </c>
      <c r="D13" s="9">
        <v>0</v>
      </c>
      <c r="E13" s="10" t="s">
        <v>246</v>
      </c>
      <c r="F13" s="9">
        <v>0.205846239709781</v>
      </c>
      <c r="G13" s="10" t="s">
        <v>152</v>
      </c>
      <c r="H13" s="9">
        <v>0</v>
      </c>
      <c r="I13" s="10" t="s">
        <v>152</v>
      </c>
      <c r="J13" s="9">
        <v>0</v>
      </c>
      <c r="K13" s="10" t="s">
        <v>246</v>
      </c>
      <c r="L13" s="9">
        <v>0</v>
      </c>
      <c r="M13" s="10" t="s">
        <v>246</v>
      </c>
      <c r="N13" s="9">
        <v>0</v>
      </c>
      <c r="O13" s="10" t="s">
        <v>246</v>
      </c>
      <c r="P13" s="9">
        <v>0</v>
      </c>
      <c r="Q13" s="10" t="s">
        <v>246</v>
      </c>
      <c r="R13" s="9">
        <v>2.3814943057539699E-3</v>
      </c>
      <c r="S13" s="10" t="s">
        <v>152</v>
      </c>
    </row>
    <row r="14" spans="1:19" x14ac:dyDescent="0.2">
      <c r="A14" s="12" t="s">
        <v>173</v>
      </c>
      <c r="B14" s="9">
        <v>0</v>
      </c>
      <c r="C14" s="10" t="s">
        <v>246</v>
      </c>
      <c r="D14" s="9">
        <v>0</v>
      </c>
      <c r="E14" s="10" t="s">
        <v>246</v>
      </c>
      <c r="F14" s="9">
        <v>8.8352788586251604E-2</v>
      </c>
      <c r="G14" s="10" t="s">
        <v>152</v>
      </c>
      <c r="H14" s="9">
        <v>0</v>
      </c>
      <c r="I14" s="10" t="s">
        <v>152</v>
      </c>
      <c r="J14" s="9">
        <v>0</v>
      </c>
      <c r="K14" s="10" t="s">
        <v>246</v>
      </c>
      <c r="L14" s="9">
        <v>0</v>
      </c>
      <c r="M14" s="10" t="s">
        <v>246</v>
      </c>
      <c r="N14" s="9">
        <v>0</v>
      </c>
      <c r="O14" s="10" t="s">
        <v>246</v>
      </c>
      <c r="P14" s="9">
        <v>0</v>
      </c>
      <c r="Q14" s="10" t="s">
        <v>246</v>
      </c>
      <c r="R14" s="9">
        <v>1.00490799899096E-3</v>
      </c>
      <c r="S14" s="10" t="s">
        <v>152</v>
      </c>
    </row>
    <row r="15" spans="1:19" x14ac:dyDescent="0.2">
      <c r="A15" s="12" t="s">
        <v>174</v>
      </c>
      <c r="B15" s="9">
        <v>0</v>
      </c>
      <c r="C15" s="10" t="s">
        <v>246</v>
      </c>
      <c r="D15" s="9">
        <v>0</v>
      </c>
      <c r="E15" s="10" t="s">
        <v>246</v>
      </c>
      <c r="F15" s="9">
        <v>4.4125906857009102E-2</v>
      </c>
      <c r="G15" s="10" t="s">
        <v>152</v>
      </c>
      <c r="H15" s="9">
        <v>0</v>
      </c>
      <c r="I15" s="10" t="s">
        <v>152</v>
      </c>
      <c r="J15" s="9">
        <v>0</v>
      </c>
      <c r="K15" s="10" t="s">
        <v>246</v>
      </c>
      <c r="L15" s="9">
        <v>0</v>
      </c>
      <c r="M15" s="10" t="s">
        <v>246</v>
      </c>
      <c r="N15" s="9">
        <v>0</v>
      </c>
      <c r="O15" s="10" t="s">
        <v>246</v>
      </c>
      <c r="P15" s="9">
        <v>0</v>
      </c>
      <c r="Q15" s="10" t="s">
        <v>246</v>
      </c>
      <c r="R15" s="9">
        <v>5.0846429221527805E-4</v>
      </c>
      <c r="S15" s="10" t="s">
        <v>152</v>
      </c>
    </row>
    <row r="16" spans="1:19" x14ac:dyDescent="0.2">
      <c r="A16" s="12" t="s">
        <v>176</v>
      </c>
      <c r="B16" s="9">
        <v>0</v>
      </c>
      <c r="C16" s="10" t="s">
        <v>246</v>
      </c>
      <c r="D16" s="9">
        <v>0</v>
      </c>
      <c r="E16" s="10" t="s">
        <v>246</v>
      </c>
      <c r="F16" s="9">
        <v>7.7274573517465504E-3</v>
      </c>
      <c r="G16" s="10" t="s">
        <v>152</v>
      </c>
      <c r="H16" s="9">
        <v>0</v>
      </c>
      <c r="I16" s="10" t="s">
        <v>152</v>
      </c>
      <c r="J16" s="9">
        <v>0</v>
      </c>
      <c r="K16" s="10" t="s">
        <v>246</v>
      </c>
      <c r="L16" s="9">
        <v>0</v>
      </c>
      <c r="M16" s="10" t="s">
        <v>246</v>
      </c>
      <c r="N16" s="9">
        <v>0</v>
      </c>
      <c r="O16" s="10" t="s">
        <v>246</v>
      </c>
      <c r="P16" s="9">
        <v>0</v>
      </c>
      <c r="Q16" s="10" t="s">
        <v>246</v>
      </c>
      <c r="R16" s="9">
        <v>9.3226443478559097E-5</v>
      </c>
      <c r="S16" s="10" t="s">
        <v>152</v>
      </c>
    </row>
    <row r="17" spans="1:19" x14ac:dyDescent="0.2">
      <c r="A17" s="12" t="s">
        <v>177</v>
      </c>
      <c r="B17" s="9">
        <v>0</v>
      </c>
      <c r="C17" s="10" t="s">
        <v>246</v>
      </c>
      <c r="D17" s="9">
        <v>0</v>
      </c>
      <c r="E17" s="10" t="s">
        <v>246</v>
      </c>
      <c r="F17" s="9">
        <v>0</v>
      </c>
      <c r="G17" s="10" t="s">
        <v>152</v>
      </c>
      <c r="H17" s="9">
        <v>0</v>
      </c>
      <c r="I17" s="10" t="s">
        <v>152</v>
      </c>
      <c r="J17" s="9">
        <v>0</v>
      </c>
      <c r="K17" s="10" t="s">
        <v>246</v>
      </c>
      <c r="L17" s="9">
        <v>0</v>
      </c>
      <c r="M17" s="10" t="s">
        <v>246</v>
      </c>
      <c r="N17" s="9">
        <v>0</v>
      </c>
      <c r="O17" s="10" t="s">
        <v>246</v>
      </c>
      <c r="P17" s="9">
        <v>0</v>
      </c>
      <c r="Q17" s="10" t="s">
        <v>246</v>
      </c>
      <c r="R17" s="9">
        <v>0</v>
      </c>
      <c r="S17" s="10" t="s">
        <v>152</v>
      </c>
    </row>
    <row r="18" spans="1:19" x14ac:dyDescent="0.2">
      <c r="A18" s="12" t="s">
        <v>178</v>
      </c>
      <c r="B18" s="9">
        <v>0</v>
      </c>
      <c r="C18" s="10" t="s">
        <v>246</v>
      </c>
      <c r="D18" s="9">
        <v>0</v>
      </c>
      <c r="E18" s="10" t="s">
        <v>246</v>
      </c>
      <c r="F18" s="9">
        <v>0</v>
      </c>
      <c r="G18" s="10" t="s">
        <v>152</v>
      </c>
      <c r="H18" s="9">
        <v>0</v>
      </c>
      <c r="I18" s="10" t="s">
        <v>152</v>
      </c>
      <c r="J18" s="9">
        <v>0</v>
      </c>
      <c r="K18" s="10" t="s">
        <v>246</v>
      </c>
      <c r="L18" s="9">
        <v>0</v>
      </c>
      <c r="M18" s="10" t="s">
        <v>246</v>
      </c>
      <c r="N18" s="9">
        <v>0</v>
      </c>
      <c r="O18" s="10" t="s">
        <v>246</v>
      </c>
      <c r="P18" s="9">
        <v>0</v>
      </c>
      <c r="Q18" s="10" t="s">
        <v>246</v>
      </c>
      <c r="R18" s="9">
        <v>0</v>
      </c>
      <c r="S18" s="10" t="s">
        <v>152</v>
      </c>
    </row>
    <row r="19" spans="1:19" x14ac:dyDescent="0.2">
      <c r="A19" s="12" t="s">
        <v>179</v>
      </c>
      <c r="B19" s="9">
        <v>0</v>
      </c>
      <c r="C19" s="10" t="s">
        <v>246</v>
      </c>
      <c r="D19" s="9">
        <v>0</v>
      </c>
      <c r="E19" s="10" t="s">
        <v>246</v>
      </c>
      <c r="F19" s="9">
        <v>0</v>
      </c>
      <c r="G19" s="10" t="s">
        <v>152</v>
      </c>
      <c r="H19" s="9">
        <v>0</v>
      </c>
      <c r="I19" s="10" t="s">
        <v>152</v>
      </c>
      <c r="J19" s="9">
        <v>0</v>
      </c>
      <c r="K19" s="10" t="s">
        <v>246</v>
      </c>
      <c r="L19" s="9">
        <v>0</v>
      </c>
      <c r="M19" s="10" t="s">
        <v>246</v>
      </c>
      <c r="N19" s="9">
        <v>0</v>
      </c>
      <c r="O19" s="10" t="s">
        <v>246</v>
      </c>
      <c r="P19" s="9">
        <v>0</v>
      </c>
      <c r="Q19" s="10" t="s">
        <v>246</v>
      </c>
      <c r="R19" s="9">
        <v>0</v>
      </c>
      <c r="S19" s="10" t="s">
        <v>152</v>
      </c>
    </row>
    <row r="20" spans="1:19" x14ac:dyDescent="0.2">
      <c r="A20" s="12" t="s">
        <v>180</v>
      </c>
      <c r="B20" s="9">
        <v>0</v>
      </c>
      <c r="C20" s="10" t="s">
        <v>246</v>
      </c>
      <c r="D20" s="9">
        <v>0</v>
      </c>
      <c r="E20" s="10" t="s">
        <v>246</v>
      </c>
      <c r="F20" s="9">
        <v>0</v>
      </c>
      <c r="G20" s="10" t="s">
        <v>152</v>
      </c>
      <c r="H20" s="9">
        <v>0</v>
      </c>
      <c r="I20" s="10" t="s">
        <v>152</v>
      </c>
      <c r="J20" s="9">
        <v>0</v>
      </c>
      <c r="K20" s="10" t="s">
        <v>246</v>
      </c>
      <c r="L20" s="9">
        <v>0</v>
      </c>
      <c r="M20" s="10" t="s">
        <v>246</v>
      </c>
      <c r="N20" s="9">
        <v>0</v>
      </c>
      <c r="O20" s="10" t="s">
        <v>246</v>
      </c>
      <c r="P20" s="9">
        <v>0</v>
      </c>
      <c r="Q20" s="10" t="s">
        <v>246</v>
      </c>
      <c r="R20" s="9">
        <v>0</v>
      </c>
      <c r="S20" s="10" t="s">
        <v>152</v>
      </c>
    </row>
    <row r="21" spans="1:19" x14ac:dyDescent="0.2">
      <c r="A21" s="12" t="s">
        <v>181</v>
      </c>
      <c r="B21" s="9">
        <v>0</v>
      </c>
      <c r="C21" s="10" t="s">
        <v>246</v>
      </c>
      <c r="D21" s="9">
        <v>0</v>
      </c>
      <c r="E21" s="10" t="s">
        <v>246</v>
      </c>
      <c r="F21" s="9">
        <v>0</v>
      </c>
      <c r="G21" s="10" t="s">
        <v>152</v>
      </c>
      <c r="H21" s="9">
        <v>0</v>
      </c>
      <c r="I21" s="10" t="s">
        <v>152</v>
      </c>
      <c r="J21" s="9">
        <v>0</v>
      </c>
      <c r="K21" s="10" t="s">
        <v>246</v>
      </c>
      <c r="L21" s="9">
        <v>0</v>
      </c>
      <c r="M21" s="10" t="s">
        <v>246</v>
      </c>
      <c r="N21" s="9">
        <v>0</v>
      </c>
      <c r="O21" s="10" t="s">
        <v>246</v>
      </c>
      <c r="P21" s="9">
        <v>0</v>
      </c>
      <c r="Q21" s="10" t="s">
        <v>246</v>
      </c>
      <c r="R21" s="9">
        <v>0</v>
      </c>
      <c r="S21" s="10" t="s">
        <v>152</v>
      </c>
    </row>
    <row r="22" spans="1:19" x14ac:dyDescent="0.2">
      <c r="A22" s="12" t="s">
        <v>182</v>
      </c>
      <c r="B22" s="9">
        <v>0</v>
      </c>
      <c r="C22" s="10" t="s">
        <v>246</v>
      </c>
      <c r="D22" s="9">
        <v>0</v>
      </c>
      <c r="E22" s="10" t="s">
        <v>246</v>
      </c>
      <c r="F22" s="9">
        <v>0</v>
      </c>
      <c r="G22" s="10" t="s">
        <v>152</v>
      </c>
      <c r="H22" s="9">
        <v>0</v>
      </c>
      <c r="I22" s="10" t="s">
        <v>152</v>
      </c>
      <c r="J22" s="9">
        <v>0</v>
      </c>
      <c r="K22" s="10" t="s">
        <v>246</v>
      </c>
      <c r="L22" s="9">
        <v>0</v>
      </c>
      <c r="M22" s="10" t="s">
        <v>246</v>
      </c>
      <c r="N22" s="9">
        <v>0</v>
      </c>
      <c r="O22" s="10" t="s">
        <v>246</v>
      </c>
      <c r="P22" s="9">
        <v>0</v>
      </c>
      <c r="Q22" s="10" t="s">
        <v>246</v>
      </c>
      <c r="R22" s="9">
        <v>0</v>
      </c>
      <c r="S22" s="10" t="s">
        <v>152</v>
      </c>
    </row>
    <row r="23" spans="1:19" x14ac:dyDescent="0.2">
      <c r="A23" s="12" t="s">
        <v>184</v>
      </c>
      <c r="B23" s="9">
        <v>0</v>
      </c>
      <c r="C23" s="10" t="s">
        <v>246</v>
      </c>
      <c r="D23" s="9">
        <v>0</v>
      </c>
      <c r="E23" s="10" t="s">
        <v>246</v>
      </c>
      <c r="F23" s="9">
        <v>4.9474335188620899E-5</v>
      </c>
      <c r="G23" s="10" t="s">
        <v>152</v>
      </c>
      <c r="H23" s="9">
        <v>0</v>
      </c>
      <c r="I23" s="10" t="s">
        <v>152</v>
      </c>
      <c r="J23" s="9">
        <v>0</v>
      </c>
      <c r="K23" s="10" t="s">
        <v>246</v>
      </c>
      <c r="L23" s="9">
        <v>0</v>
      </c>
      <c r="M23" s="10" t="s">
        <v>246</v>
      </c>
      <c r="N23" s="9">
        <v>0</v>
      </c>
      <c r="O23" s="10" t="s">
        <v>246</v>
      </c>
      <c r="P23" s="9">
        <v>0</v>
      </c>
      <c r="Q23" s="10" t="s">
        <v>246</v>
      </c>
      <c r="R23" s="9">
        <v>7.14479644474929E-7</v>
      </c>
      <c r="S23" s="10" t="s">
        <v>152</v>
      </c>
    </row>
    <row r="24" spans="1:19" x14ac:dyDescent="0.2">
      <c r="A24" s="12" t="s">
        <v>185</v>
      </c>
      <c r="B24" s="9">
        <v>0</v>
      </c>
      <c r="C24" s="10" t="s">
        <v>246</v>
      </c>
      <c r="D24" s="9">
        <v>0</v>
      </c>
      <c r="E24" s="10" t="s">
        <v>246</v>
      </c>
      <c r="F24" s="9">
        <v>2.72212283840191E-5</v>
      </c>
      <c r="G24" s="10" t="s">
        <v>152</v>
      </c>
      <c r="H24" s="9">
        <v>0</v>
      </c>
      <c r="I24" s="10" t="s">
        <v>152</v>
      </c>
      <c r="J24" s="9">
        <v>0</v>
      </c>
      <c r="K24" s="10" t="s">
        <v>246</v>
      </c>
      <c r="L24" s="9">
        <v>0</v>
      </c>
      <c r="M24" s="10" t="s">
        <v>246</v>
      </c>
      <c r="N24" s="9">
        <v>0</v>
      </c>
      <c r="O24" s="10" t="s">
        <v>246</v>
      </c>
      <c r="P24" s="9">
        <v>0</v>
      </c>
      <c r="Q24" s="10" t="s">
        <v>246</v>
      </c>
      <c r="R24" s="9">
        <v>3.9674400495039199E-7</v>
      </c>
      <c r="S24" s="10" t="s">
        <v>152</v>
      </c>
    </row>
    <row r="25" spans="1:19" x14ac:dyDescent="0.2">
      <c r="A25" s="12" t="s">
        <v>187</v>
      </c>
      <c r="B25" s="9">
        <v>0</v>
      </c>
      <c r="C25" s="10" t="s">
        <v>246</v>
      </c>
      <c r="D25" s="9">
        <v>0</v>
      </c>
      <c r="E25" s="10" t="s">
        <v>246</v>
      </c>
      <c r="F25" s="9">
        <v>5.7873719543955097E-6</v>
      </c>
      <c r="G25" s="10" t="s">
        <v>152</v>
      </c>
      <c r="H25" s="9">
        <v>0</v>
      </c>
      <c r="I25" s="10" t="s">
        <v>152</v>
      </c>
      <c r="J25" s="9">
        <v>0</v>
      </c>
      <c r="K25" s="10" t="s">
        <v>246</v>
      </c>
      <c r="L25" s="9">
        <v>0</v>
      </c>
      <c r="M25" s="10" t="s">
        <v>246</v>
      </c>
      <c r="N25" s="9">
        <v>0</v>
      </c>
      <c r="O25" s="10" t="s">
        <v>246</v>
      </c>
      <c r="P25" s="9">
        <v>0</v>
      </c>
      <c r="Q25" s="10" t="s">
        <v>246</v>
      </c>
      <c r="R25" s="9">
        <v>8.3864475008386505E-8</v>
      </c>
      <c r="S25" s="10" t="s">
        <v>152</v>
      </c>
    </row>
    <row r="26" spans="1:19" x14ac:dyDescent="0.2">
      <c r="A26" s="12" t="s">
        <v>188</v>
      </c>
      <c r="B26" s="9">
        <v>0</v>
      </c>
      <c r="C26" s="10" t="s">
        <v>246</v>
      </c>
      <c r="D26" s="9">
        <v>0</v>
      </c>
      <c r="E26" s="10" t="s">
        <v>246</v>
      </c>
      <c r="F26" s="9">
        <v>4.93425021112318E-3</v>
      </c>
      <c r="G26" s="10" t="s">
        <v>186</v>
      </c>
      <c r="H26" s="9">
        <v>0</v>
      </c>
      <c r="I26" s="10" t="s">
        <v>152</v>
      </c>
      <c r="J26" s="9">
        <v>0</v>
      </c>
      <c r="K26" s="10" t="s">
        <v>246</v>
      </c>
      <c r="L26" s="9">
        <v>0</v>
      </c>
      <c r="M26" s="10" t="s">
        <v>246</v>
      </c>
      <c r="N26" s="9">
        <v>0</v>
      </c>
      <c r="O26" s="10" t="s">
        <v>246</v>
      </c>
      <c r="P26" s="9">
        <v>0</v>
      </c>
      <c r="Q26" s="10" t="s">
        <v>246</v>
      </c>
      <c r="R26" s="9">
        <v>6.5929566589668193E-5</v>
      </c>
      <c r="S26" s="10" t="s">
        <v>152</v>
      </c>
    </row>
    <row r="27" spans="1:19" x14ac:dyDescent="0.2">
      <c r="A27" s="12" t="s">
        <v>189</v>
      </c>
      <c r="B27" s="9">
        <v>0</v>
      </c>
      <c r="C27" s="10" t="s">
        <v>246</v>
      </c>
      <c r="D27" s="9">
        <v>0</v>
      </c>
      <c r="E27" s="10" t="s">
        <v>246</v>
      </c>
      <c r="F27" s="9">
        <v>2.3136560649533001E-2</v>
      </c>
      <c r="G27" s="10" t="s">
        <v>152</v>
      </c>
      <c r="H27" s="9">
        <v>0</v>
      </c>
      <c r="I27" s="10" t="s">
        <v>152</v>
      </c>
      <c r="J27" s="9">
        <v>0</v>
      </c>
      <c r="K27" s="10" t="s">
        <v>246</v>
      </c>
      <c r="L27" s="9">
        <v>0</v>
      </c>
      <c r="M27" s="10" t="s">
        <v>246</v>
      </c>
      <c r="N27" s="9">
        <v>0</v>
      </c>
      <c r="O27" s="10" t="s">
        <v>246</v>
      </c>
      <c r="P27" s="9">
        <v>0</v>
      </c>
      <c r="Q27" s="10" t="s">
        <v>246</v>
      </c>
      <c r="R27" s="9">
        <v>2.9052831692883199E-4</v>
      </c>
      <c r="S27" s="10" t="s">
        <v>152</v>
      </c>
    </row>
    <row r="28" spans="1:19" x14ac:dyDescent="0.2">
      <c r="A28" s="12" t="s">
        <v>190</v>
      </c>
      <c r="B28" s="9">
        <v>0</v>
      </c>
      <c r="C28" s="10" t="s">
        <v>246</v>
      </c>
      <c r="D28" s="9">
        <v>0</v>
      </c>
      <c r="E28" s="10" t="s">
        <v>246</v>
      </c>
      <c r="F28" s="9">
        <v>6.4343954201121906E-2</v>
      </c>
      <c r="G28" s="10" t="s">
        <v>152</v>
      </c>
      <c r="H28" s="9">
        <v>0</v>
      </c>
      <c r="I28" s="10" t="s">
        <v>152</v>
      </c>
      <c r="J28" s="9">
        <v>0</v>
      </c>
      <c r="K28" s="10" t="s">
        <v>246</v>
      </c>
      <c r="L28" s="9">
        <v>0</v>
      </c>
      <c r="M28" s="10" t="s">
        <v>246</v>
      </c>
      <c r="N28" s="9">
        <v>0</v>
      </c>
      <c r="O28" s="10" t="s">
        <v>246</v>
      </c>
      <c r="P28" s="9">
        <v>0</v>
      </c>
      <c r="Q28" s="10" t="s">
        <v>246</v>
      </c>
      <c r="R28" s="9">
        <v>8.0470776097857995E-4</v>
      </c>
      <c r="S28" s="10" t="s">
        <v>152</v>
      </c>
    </row>
    <row r="29" spans="1:19" x14ac:dyDescent="0.2">
      <c r="A29" s="12" t="s">
        <v>191</v>
      </c>
      <c r="B29" s="9">
        <v>0</v>
      </c>
      <c r="C29" s="10" t="s">
        <v>246</v>
      </c>
      <c r="D29" s="9">
        <v>0</v>
      </c>
      <c r="E29" s="10" t="s">
        <v>246</v>
      </c>
      <c r="F29" s="9">
        <v>9.6869992522166395E-2</v>
      </c>
      <c r="G29" s="10" t="s">
        <v>152</v>
      </c>
      <c r="H29" s="9">
        <v>0</v>
      </c>
      <c r="I29" s="10" t="s">
        <v>152</v>
      </c>
      <c r="J29" s="9">
        <v>0</v>
      </c>
      <c r="K29" s="10" t="s">
        <v>246</v>
      </c>
      <c r="L29" s="9">
        <v>0</v>
      </c>
      <c r="M29" s="10" t="s">
        <v>246</v>
      </c>
      <c r="N29" s="9">
        <v>0</v>
      </c>
      <c r="O29" s="10" t="s">
        <v>246</v>
      </c>
      <c r="P29" s="9">
        <v>0</v>
      </c>
      <c r="Q29" s="10" t="s">
        <v>246</v>
      </c>
      <c r="R29" s="9">
        <v>1.23083605366923E-3</v>
      </c>
      <c r="S29" s="10" t="s">
        <v>152</v>
      </c>
    </row>
    <row r="30" spans="1:19" x14ac:dyDescent="0.2">
      <c r="A30" s="12" t="s">
        <v>192</v>
      </c>
      <c r="B30" s="9">
        <v>0</v>
      </c>
      <c r="C30" s="10" t="s">
        <v>246</v>
      </c>
      <c r="D30" s="9">
        <v>0</v>
      </c>
      <c r="E30" s="10" t="s">
        <v>246</v>
      </c>
      <c r="F30" s="9">
        <v>0.23153092084680399</v>
      </c>
      <c r="G30" s="10" t="s">
        <v>152</v>
      </c>
      <c r="H30" s="9">
        <v>0</v>
      </c>
      <c r="I30" s="10" t="s">
        <v>152</v>
      </c>
      <c r="J30" s="9">
        <v>0</v>
      </c>
      <c r="K30" s="10" t="s">
        <v>246</v>
      </c>
      <c r="L30" s="9">
        <v>0</v>
      </c>
      <c r="M30" s="10" t="s">
        <v>246</v>
      </c>
      <c r="N30" s="9">
        <v>0</v>
      </c>
      <c r="O30" s="10" t="s">
        <v>246</v>
      </c>
      <c r="P30" s="9">
        <v>0</v>
      </c>
      <c r="Q30" s="10" t="s">
        <v>246</v>
      </c>
      <c r="R30" s="9">
        <v>2.9136151781220701E-3</v>
      </c>
      <c r="S30" s="10" t="s">
        <v>152</v>
      </c>
    </row>
    <row r="31" spans="1:19" x14ac:dyDescent="0.2">
      <c r="A31" s="12" t="s">
        <v>193</v>
      </c>
      <c r="B31" s="9">
        <v>0</v>
      </c>
      <c r="C31" s="10" t="s">
        <v>246</v>
      </c>
      <c r="D31" s="9">
        <v>0</v>
      </c>
      <c r="E31" s="10" t="s">
        <v>246</v>
      </c>
      <c r="F31" s="9">
        <v>0</v>
      </c>
      <c r="G31" s="10" t="s">
        <v>283</v>
      </c>
      <c r="H31" s="9">
        <v>0</v>
      </c>
      <c r="I31" s="10" t="s">
        <v>152</v>
      </c>
      <c r="J31" s="9">
        <v>0</v>
      </c>
      <c r="K31" s="10" t="s">
        <v>246</v>
      </c>
      <c r="L31" s="9">
        <v>0</v>
      </c>
      <c r="M31" s="10" t="s">
        <v>224</v>
      </c>
      <c r="N31" s="9">
        <v>0</v>
      </c>
      <c r="O31" s="10" t="s">
        <v>246</v>
      </c>
      <c r="P31" s="9">
        <v>0</v>
      </c>
      <c r="Q31" s="10" t="s">
        <v>246</v>
      </c>
      <c r="R31" s="9">
        <v>0</v>
      </c>
      <c r="S31" s="10" t="s">
        <v>169</v>
      </c>
    </row>
    <row r="32" spans="1:19" x14ac:dyDescent="0.2">
      <c r="A32" s="15" t="s">
        <v>195</v>
      </c>
      <c r="B32" s="13">
        <v>0</v>
      </c>
      <c r="C32" s="14" t="s">
        <v>246</v>
      </c>
      <c r="D32" s="13">
        <v>0</v>
      </c>
      <c r="E32" s="14" t="s">
        <v>246</v>
      </c>
      <c r="F32" s="13">
        <v>0</v>
      </c>
      <c r="G32" s="14" t="s">
        <v>167</v>
      </c>
      <c r="H32" s="13">
        <v>0</v>
      </c>
      <c r="I32" s="14" t="s">
        <v>152</v>
      </c>
      <c r="J32" s="13">
        <v>0</v>
      </c>
      <c r="K32" s="14" t="s">
        <v>246</v>
      </c>
      <c r="L32" s="13">
        <v>0</v>
      </c>
      <c r="M32" s="14" t="s">
        <v>224</v>
      </c>
      <c r="N32" s="13">
        <v>0</v>
      </c>
      <c r="O32" s="14" t="s">
        <v>246</v>
      </c>
      <c r="P32" s="13">
        <v>0</v>
      </c>
      <c r="Q32" s="14" t="s">
        <v>246</v>
      </c>
      <c r="R32" s="13">
        <v>0</v>
      </c>
      <c r="S32" s="14" t="s">
        <v>169</v>
      </c>
    </row>
    <row r="34" spans="1:2" x14ac:dyDescent="0.2">
      <c r="A34" s="16" t="s">
        <v>196</v>
      </c>
      <c r="B34" s="16" t="s">
        <v>211</v>
      </c>
    </row>
    <row r="36" spans="1:2" x14ac:dyDescent="0.2">
      <c r="B36" s="16" t="s">
        <v>295</v>
      </c>
    </row>
    <row r="37" spans="1:2" x14ac:dyDescent="0.2">
      <c r="B37" s="16" t="s">
        <v>285</v>
      </c>
    </row>
    <row r="38" spans="1:2" x14ac:dyDescent="0.2">
      <c r="B38" s="16" t="s">
        <v>286</v>
      </c>
    </row>
    <row r="39" spans="1:2" x14ac:dyDescent="0.2">
      <c r="B39" s="16" t="s">
        <v>287</v>
      </c>
    </row>
    <row r="40" spans="1:2" x14ac:dyDescent="0.2">
      <c r="B40" s="16" t="s">
        <v>288</v>
      </c>
    </row>
    <row r="41" spans="1:2" x14ac:dyDescent="0.2">
      <c r="B41" s="16" t="s">
        <v>289</v>
      </c>
    </row>
    <row r="42" spans="1:2" x14ac:dyDescent="0.2">
      <c r="B42" s="16" t="s">
        <v>290</v>
      </c>
    </row>
    <row r="44" spans="1:2" x14ac:dyDescent="0.2">
      <c r="B44" s="16" t="s">
        <v>203</v>
      </c>
    </row>
    <row r="45" spans="1:2" x14ac:dyDescent="0.2">
      <c r="B45" s="16" t="s">
        <v>250</v>
      </c>
    </row>
    <row r="46" spans="1:2" x14ac:dyDescent="0.2">
      <c r="B46" s="16" t="s">
        <v>204</v>
      </c>
    </row>
    <row r="49" spans="1:1" x14ac:dyDescent="0.2">
      <c r="A49" s="17" t="str">
        <f>HYPERLINK("#'INTERACTIVE_GAMING 8'!A2", "&lt;&lt;&lt; Previous table")</f>
        <v>&lt;&lt;&lt; Previous table</v>
      </c>
    </row>
    <row r="50" spans="1:1" x14ac:dyDescent="0.2">
      <c r="A50" s="17" t="str">
        <f>HYPERLINK("#'INTERACTIVE_GAMING 10'!A2",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S50"/>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HYPERLINK("#'INDEX'!B45", "Link to index")</f>
        <v>Link to index</v>
      </c>
    </row>
    <row r="2" spans="1:19" ht="15.75" customHeight="1" x14ac:dyDescent="0.2">
      <c r="A2" s="27" t="s">
        <v>300</v>
      </c>
      <c r="B2" s="28"/>
      <c r="C2" s="28"/>
      <c r="D2" s="28"/>
      <c r="E2" s="28"/>
      <c r="F2" s="28"/>
      <c r="G2" s="28"/>
      <c r="H2" s="28"/>
      <c r="I2" s="28"/>
      <c r="J2" s="28"/>
      <c r="K2" s="28"/>
      <c r="L2" s="28"/>
      <c r="M2" s="28"/>
      <c r="N2" s="28"/>
      <c r="O2" s="28"/>
      <c r="P2" s="28"/>
      <c r="Q2" s="28"/>
      <c r="R2" s="28"/>
      <c r="S2" s="28"/>
    </row>
    <row r="3" spans="1:19" ht="15.75" customHeight="1" x14ac:dyDescent="0.2">
      <c r="A3" s="27" t="s">
        <v>56</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3.6469172142345498</v>
      </c>
      <c r="G7" s="10" t="s">
        <v>152</v>
      </c>
      <c r="H7" s="18">
        <v>0</v>
      </c>
      <c r="I7" s="10" t="s">
        <v>152</v>
      </c>
      <c r="J7" s="18">
        <v>0</v>
      </c>
      <c r="K7" s="10" t="s">
        <v>246</v>
      </c>
      <c r="L7" s="18">
        <v>0</v>
      </c>
      <c r="M7" s="10" t="s">
        <v>152</v>
      </c>
      <c r="N7" s="18">
        <v>0</v>
      </c>
      <c r="O7" s="10" t="s">
        <v>246</v>
      </c>
      <c r="P7" s="18">
        <v>0</v>
      </c>
      <c r="Q7" s="10" t="s">
        <v>246</v>
      </c>
      <c r="R7" s="18">
        <v>4.0462539415982803E-2</v>
      </c>
      <c r="S7" s="10" t="s">
        <v>152</v>
      </c>
    </row>
    <row r="8" spans="1:19" x14ac:dyDescent="0.2">
      <c r="A8" s="12" t="s">
        <v>164</v>
      </c>
      <c r="B8" s="18">
        <v>0</v>
      </c>
      <c r="C8" s="10" t="s">
        <v>246</v>
      </c>
      <c r="D8" s="18">
        <v>0</v>
      </c>
      <c r="E8" s="10" t="s">
        <v>246</v>
      </c>
      <c r="F8" s="18">
        <v>8.6422066703756908</v>
      </c>
      <c r="G8" s="10" t="s">
        <v>152</v>
      </c>
      <c r="H8" s="18">
        <v>0</v>
      </c>
      <c r="I8" s="10" t="s">
        <v>152</v>
      </c>
      <c r="J8" s="18">
        <v>0</v>
      </c>
      <c r="K8" s="10" t="s">
        <v>246</v>
      </c>
      <c r="L8" s="18">
        <v>6.47322618412051E-3</v>
      </c>
      <c r="M8" s="10" t="s">
        <v>168</v>
      </c>
      <c r="N8" s="18">
        <v>0</v>
      </c>
      <c r="O8" s="10" t="s">
        <v>246</v>
      </c>
      <c r="P8" s="18">
        <v>0</v>
      </c>
      <c r="Q8" s="10" t="s">
        <v>246</v>
      </c>
      <c r="R8" s="18">
        <v>0.102947010003306</v>
      </c>
      <c r="S8" s="10" t="s">
        <v>152</v>
      </c>
    </row>
    <row r="9" spans="1:19" x14ac:dyDescent="0.2">
      <c r="A9" s="12" t="s">
        <v>165</v>
      </c>
      <c r="B9" s="18">
        <v>0</v>
      </c>
      <c r="C9" s="10" t="s">
        <v>246</v>
      </c>
      <c r="D9" s="18">
        <v>0</v>
      </c>
      <c r="E9" s="10" t="s">
        <v>246</v>
      </c>
      <c r="F9" s="18">
        <v>6.9389800929967</v>
      </c>
      <c r="G9" s="10" t="s">
        <v>152</v>
      </c>
      <c r="H9" s="18">
        <v>0</v>
      </c>
      <c r="I9" s="10" t="s">
        <v>282</v>
      </c>
      <c r="J9" s="18">
        <v>0</v>
      </c>
      <c r="K9" s="10" t="s">
        <v>246</v>
      </c>
      <c r="L9" s="18">
        <v>4.92007185672695E-2</v>
      </c>
      <c r="M9" s="10" t="s">
        <v>168</v>
      </c>
      <c r="N9" s="18">
        <v>0</v>
      </c>
      <c r="O9" s="10" t="s">
        <v>246</v>
      </c>
      <c r="P9" s="18">
        <v>0</v>
      </c>
      <c r="Q9" s="10" t="s">
        <v>246</v>
      </c>
      <c r="R9" s="18">
        <v>0.101144067647142</v>
      </c>
      <c r="S9" s="10" t="s">
        <v>152</v>
      </c>
    </row>
    <row r="10" spans="1:19" x14ac:dyDescent="0.2">
      <c r="A10" s="12" t="s">
        <v>166</v>
      </c>
      <c r="B10" s="18">
        <v>0</v>
      </c>
      <c r="C10" s="10" t="s">
        <v>246</v>
      </c>
      <c r="D10" s="18">
        <v>0</v>
      </c>
      <c r="E10" s="10" t="s">
        <v>246</v>
      </c>
      <c r="F10" s="18">
        <v>7.3923201341879796</v>
      </c>
      <c r="G10" s="10" t="s">
        <v>152</v>
      </c>
      <c r="H10" s="18">
        <v>0</v>
      </c>
      <c r="I10" s="10" t="s">
        <v>152</v>
      </c>
      <c r="J10" s="18">
        <v>0</v>
      </c>
      <c r="K10" s="10" t="s">
        <v>246</v>
      </c>
      <c r="L10" s="18">
        <v>1.21883206340881E-2</v>
      </c>
      <c r="M10" s="10" t="s">
        <v>168</v>
      </c>
      <c r="N10" s="18">
        <v>0</v>
      </c>
      <c r="O10" s="10" t="s">
        <v>246</v>
      </c>
      <c r="P10" s="18">
        <v>0</v>
      </c>
      <c r="Q10" s="10" t="s">
        <v>246</v>
      </c>
      <c r="R10" s="18">
        <v>0.120078811798043</v>
      </c>
      <c r="S10" s="10" t="s">
        <v>152</v>
      </c>
    </row>
    <row r="11" spans="1:19" x14ac:dyDescent="0.2">
      <c r="A11" s="12" t="s">
        <v>170</v>
      </c>
      <c r="B11" s="18">
        <v>0</v>
      </c>
      <c r="C11" s="10" t="s">
        <v>246</v>
      </c>
      <c r="D11" s="18">
        <v>0</v>
      </c>
      <c r="E11" s="10" t="s">
        <v>246</v>
      </c>
      <c r="F11" s="18">
        <v>5.49414787965841</v>
      </c>
      <c r="G11" s="10" t="s">
        <v>152</v>
      </c>
      <c r="H11" s="18">
        <v>0</v>
      </c>
      <c r="I11" s="10" t="s">
        <v>152</v>
      </c>
      <c r="J11" s="18">
        <v>0</v>
      </c>
      <c r="K11" s="10" t="s">
        <v>246</v>
      </c>
      <c r="L11" s="18">
        <v>0</v>
      </c>
      <c r="M11" s="10" t="s">
        <v>246</v>
      </c>
      <c r="N11" s="18">
        <v>0</v>
      </c>
      <c r="O11" s="10" t="s">
        <v>246</v>
      </c>
      <c r="P11" s="18">
        <v>0</v>
      </c>
      <c r="Q11" s="10" t="s">
        <v>246</v>
      </c>
      <c r="R11" s="18">
        <v>9.0405389510402001E-2</v>
      </c>
      <c r="S11" s="10" t="s">
        <v>152</v>
      </c>
    </row>
    <row r="12" spans="1:19" x14ac:dyDescent="0.2">
      <c r="A12" s="12" t="s">
        <v>171</v>
      </c>
      <c r="B12" s="18">
        <v>0</v>
      </c>
      <c r="C12" s="10" t="s">
        <v>246</v>
      </c>
      <c r="D12" s="18">
        <v>0</v>
      </c>
      <c r="E12" s="10" t="s">
        <v>246</v>
      </c>
      <c r="F12" s="18">
        <v>5.1764204868772197</v>
      </c>
      <c r="G12" s="10" t="s">
        <v>152</v>
      </c>
      <c r="H12" s="18">
        <v>0</v>
      </c>
      <c r="I12" s="10" t="s">
        <v>152</v>
      </c>
      <c r="J12" s="18">
        <v>0</v>
      </c>
      <c r="K12" s="10" t="s">
        <v>246</v>
      </c>
      <c r="L12" s="18">
        <v>0</v>
      </c>
      <c r="M12" s="10" t="s">
        <v>246</v>
      </c>
      <c r="N12" s="18">
        <v>0</v>
      </c>
      <c r="O12" s="10" t="s">
        <v>246</v>
      </c>
      <c r="P12" s="18">
        <v>0</v>
      </c>
      <c r="Q12" s="10" t="s">
        <v>246</v>
      </c>
      <c r="R12" s="18">
        <v>8.3361800501376898E-2</v>
      </c>
      <c r="S12" s="10" t="s">
        <v>152</v>
      </c>
    </row>
    <row r="13" spans="1:19" x14ac:dyDescent="0.2">
      <c r="A13" s="12" t="s">
        <v>172</v>
      </c>
      <c r="B13" s="18">
        <v>0</v>
      </c>
      <c r="C13" s="10" t="s">
        <v>246</v>
      </c>
      <c r="D13" s="18">
        <v>0</v>
      </c>
      <c r="E13" s="10" t="s">
        <v>246</v>
      </c>
      <c r="F13" s="18">
        <v>4.6202499356976299</v>
      </c>
      <c r="G13" s="10" t="s">
        <v>152</v>
      </c>
      <c r="H13" s="18">
        <v>0</v>
      </c>
      <c r="I13" s="10" t="s">
        <v>152</v>
      </c>
      <c r="J13" s="18">
        <v>0</v>
      </c>
      <c r="K13" s="10" t="s">
        <v>246</v>
      </c>
      <c r="L13" s="18">
        <v>0</v>
      </c>
      <c r="M13" s="10" t="s">
        <v>246</v>
      </c>
      <c r="N13" s="18">
        <v>0</v>
      </c>
      <c r="O13" s="10" t="s">
        <v>246</v>
      </c>
      <c r="P13" s="18">
        <v>0</v>
      </c>
      <c r="Q13" s="10" t="s">
        <v>246</v>
      </c>
      <c r="R13" s="18">
        <v>8.3742658639930301E-2</v>
      </c>
      <c r="S13" s="10" t="s">
        <v>152</v>
      </c>
    </row>
    <row r="14" spans="1:19" x14ac:dyDescent="0.2">
      <c r="A14" s="12" t="s">
        <v>173</v>
      </c>
      <c r="B14" s="18">
        <v>0</v>
      </c>
      <c r="C14" s="10" t="s">
        <v>246</v>
      </c>
      <c r="D14" s="18">
        <v>0</v>
      </c>
      <c r="E14" s="10" t="s">
        <v>246</v>
      </c>
      <c r="F14" s="18">
        <v>1.74111055965152</v>
      </c>
      <c r="G14" s="10" t="s">
        <v>152</v>
      </c>
      <c r="H14" s="18">
        <v>0</v>
      </c>
      <c r="I14" s="10" t="s">
        <v>152</v>
      </c>
      <c r="J14" s="18">
        <v>0</v>
      </c>
      <c r="K14" s="10" t="s">
        <v>246</v>
      </c>
      <c r="L14" s="18">
        <v>0</v>
      </c>
      <c r="M14" s="10" t="s">
        <v>246</v>
      </c>
      <c r="N14" s="18">
        <v>0</v>
      </c>
      <c r="O14" s="10" t="s">
        <v>246</v>
      </c>
      <c r="P14" s="18">
        <v>0</v>
      </c>
      <c r="Q14" s="10" t="s">
        <v>246</v>
      </c>
      <c r="R14" s="18">
        <v>3.7402189377670501E-2</v>
      </c>
      <c r="S14" s="10" t="s">
        <v>152</v>
      </c>
    </row>
    <row r="15" spans="1:19" x14ac:dyDescent="0.2">
      <c r="A15" s="12" t="s">
        <v>174</v>
      </c>
      <c r="B15" s="18">
        <v>0</v>
      </c>
      <c r="C15" s="10" t="s">
        <v>246</v>
      </c>
      <c r="D15" s="18">
        <v>0</v>
      </c>
      <c r="E15" s="10" t="s">
        <v>246</v>
      </c>
      <c r="F15" s="18">
        <v>0.84937065567624404</v>
      </c>
      <c r="G15" s="10" t="s">
        <v>152</v>
      </c>
      <c r="H15" s="18">
        <v>0</v>
      </c>
      <c r="I15" s="10" t="s">
        <v>152</v>
      </c>
      <c r="J15" s="18">
        <v>0</v>
      </c>
      <c r="K15" s="10" t="s">
        <v>246</v>
      </c>
      <c r="L15" s="18">
        <v>0</v>
      </c>
      <c r="M15" s="10" t="s">
        <v>246</v>
      </c>
      <c r="N15" s="18">
        <v>0</v>
      </c>
      <c r="O15" s="10" t="s">
        <v>246</v>
      </c>
      <c r="P15" s="18">
        <v>0</v>
      </c>
      <c r="Q15" s="10" t="s">
        <v>246</v>
      </c>
      <c r="R15" s="18">
        <v>2.0834190266237802E-2</v>
      </c>
      <c r="S15" s="10" t="s">
        <v>152</v>
      </c>
    </row>
    <row r="16" spans="1:19" x14ac:dyDescent="0.2">
      <c r="A16" s="12" t="s">
        <v>176</v>
      </c>
      <c r="B16" s="18">
        <v>0</v>
      </c>
      <c r="C16" s="10" t="s">
        <v>246</v>
      </c>
      <c r="D16" s="18">
        <v>0</v>
      </c>
      <c r="E16" s="10" t="s">
        <v>246</v>
      </c>
      <c r="F16" s="18">
        <v>0.15206955125046201</v>
      </c>
      <c r="G16" s="10" t="s">
        <v>152</v>
      </c>
      <c r="H16" s="18">
        <v>0</v>
      </c>
      <c r="I16" s="10" t="s">
        <v>152</v>
      </c>
      <c r="J16" s="18">
        <v>0</v>
      </c>
      <c r="K16" s="10" t="s">
        <v>246</v>
      </c>
      <c r="L16" s="18">
        <v>0</v>
      </c>
      <c r="M16" s="10" t="s">
        <v>246</v>
      </c>
      <c r="N16" s="18">
        <v>0</v>
      </c>
      <c r="O16" s="10" t="s">
        <v>246</v>
      </c>
      <c r="P16" s="18">
        <v>0</v>
      </c>
      <c r="Q16" s="10" t="s">
        <v>246</v>
      </c>
      <c r="R16" s="18">
        <v>3.9970243653518799E-3</v>
      </c>
      <c r="S16" s="10" t="s">
        <v>152</v>
      </c>
    </row>
    <row r="17" spans="1:19" x14ac:dyDescent="0.2">
      <c r="A17" s="12" t="s">
        <v>177</v>
      </c>
      <c r="B17" s="18">
        <v>0</v>
      </c>
      <c r="C17" s="10" t="s">
        <v>246</v>
      </c>
      <c r="D17" s="18">
        <v>0</v>
      </c>
      <c r="E17" s="10" t="s">
        <v>246</v>
      </c>
      <c r="F17" s="18">
        <v>0</v>
      </c>
      <c r="G17" s="10" t="s">
        <v>152</v>
      </c>
      <c r="H17" s="18">
        <v>0</v>
      </c>
      <c r="I17" s="10" t="s">
        <v>152</v>
      </c>
      <c r="J17" s="18">
        <v>0</v>
      </c>
      <c r="K17" s="10" t="s">
        <v>246</v>
      </c>
      <c r="L17" s="18">
        <v>0</v>
      </c>
      <c r="M17" s="10" t="s">
        <v>246</v>
      </c>
      <c r="N17" s="18">
        <v>0</v>
      </c>
      <c r="O17" s="10" t="s">
        <v>246</v>
      </c>
      <c r="P17" s="18">
        <v>0</v>
      </c>
      <c r="Q17" s="10" t="s">
        <v>246</v>
      </c>
      <c r="R17" s="18">
        <v>0</v>
      </c>
      <c r="S17" s="10" t="s">
        <v>152</v>
      </c>
    </row>
    <row r="18" spans="1:19" x14ac:dyDescent="0.2">
      <c r="A18" s="12" t="s">
        <v>178</v>
      </c>
      <c r="B18" s="18">
        <v>0</v>
      </c>
      <c r="C18" s="10" t="s">
        <v>246</v>
      </c>
      <c r="D18" s="18">
        <v>0</v>
      </c>
      <c r="E18" s="10" t="s">
        <v>246</v>
      </c>
      <c r="F18" s="18">
        <v>0</v>
      </c>
      <c r="G18" s="10" t="s">
        <v>152</v>
      </c>
      <c r="H18" s="18">
        <v>0</v>
      </c>
      <c r="I18" s="10" t="s">
        <v>152</v>
      </c>
      <c r="J18" s="18">
        <v>0</v>
      </c>
      <c r="K18" s="10" t="s">
        <v>246</v>
      </c>
      <c r="L18" s="18">
        <v>0</v>
      </c>
      <c r="M18" s="10" t="s">
        <v>246</v>
      </c>
      <c r="N18" s="18">
        <v>0</v>
      </c>
      <c r="O18" s="10" t="s">
        <v>246</v>
      </c>
      <c r="P18" s="18">
        <v>0</v>
      </c>
      <c r="Q18" s="10" t="s">
        <v>246</v>
      </c>
      <c r="R18" s="18">
        <v>0</v>
      </c>
      <c r="S18" s="10" t="s">
        <v>152</v>
      </c>
    </row>
    <row r="19" spans="1:19" x14ac:dyDescent="0.2">
      <c r="A19" s="12" t="s">
        <v>179</v>
      </c>
      <c r="B19" s="18">
        <v>0</v>
      </c>
      <c r="C19" s="10" t="s">
        <v>246</v>
      </c>
      <c r="D19" s="18">
        <v>0</v>
      </c>
      <c r="E19" s="10" t="s">
        <v>246</v>
      </c>
      <c r="F19" s="18">
        <v>0</v>
      </c>
      <c r="G19" s="10" t="s">
        <v>152</v>
      </c>
      <c r="H19" s="18">
        <v>0</v>
      </c>
      <c r="I19" s="10" t="s">
        <v>152</v>
      </c>
      <c r="J19" s="18">
        <v>0</v>
      </c>
      <c r="K19" s="10" t="s">
        <v>246</v>
      </c>
      <c r="L19" s="18">
        <v>0</v>
      </c>
      <c r="M19" s="10" t="s">
        <v>246</v>
      </c>
      <c r="N19" s="18">
        <v>0</v>
      </c>
      <c r="O19" s="10" t="s">
        <v>246</v>
      </c>
      <c r="P19" s="18">
        <v>0</v>
      </c>
      <c r="Q19" s="10" t="s">
        <v>246</v>
      </c>
      <c r="R19" s="18">
        <v>0</v>
      </c>
      <c r="S19" s="10" t="s">
        <v>152</v>
      </c>
    </row>
    <row r="20" spans="1:19" x14ac:dyDescent="0.2">
      <c r="A20" s="12" t="s">
        <v>180</v>
      </c>
      <c r="B20" s="18">
        <v>0</v>
      </c>
      <c r="C20" s="10" t="s">
        <v>246</v>
      </c>
      <c r="D20" s="18">
        <v>0</v>
      </c>
      <c r="E20" s="10" t="s">
        <v>246</v>
      </c>
      <c r="F20" s="18">
        <v>0</v>
      </c>
      <c r="G20" s="10" t="s">
        <v>152</v>
      </c>
      <c r="H20" s="18">
        <v>0</v>
      </c>
      <c r="I20" s="10" t="s">
        <v>152</v>
      </c>
      <c r="J20" s="18">
        <v>0</v>
      </c>
      <c r="K20" s="10" t="s">
        <v>246</v>
      </c>
      <c r="L20" s="18">
        <v>0</v>
      </c>
      <c r="M20" s="10" t="s">
        <v>246</v>
      </c>
      <c r="N20" s="18">
        <v>0</v>
      </c>
      <c r="O20" s="10" t="s">
        <v>246</v>
      </c>
      <c r="P20" s="18">
        <v>0</v>
      </c>
      <c r="Q20" s="10" t="s">
        <v>246</v>
      </c>
      <c r="R20" s="18">
        <v>0</v>
      </c>
      <c r="S20" s="10" t="s">
        <v>152</v>
      </c>
    </row>
    <row r="21" spans="1:19" x14ac:dyDescent="0.2">
      <c r="A21" s="12" t="s">
        <v>181</v>
      </c>
      <c r="B21" s="18">
        <v>0</v>
      </c>
      <c r="C21" s="10" t="s">
        <v>246</v>
      </c>
      <c r="D21" s="18">
        <v>0</v>
      </c>
      <c r="E21" s="10" t="s">
        <v>246</v>
      </c>
      <c r="F21" s="18">
        <v>0</v>
      </c>
      <c r="G21" s="10" t="s">
        <v>152</v>
      </c>
      <c r="H21" s="18">
        <v>0</v>
      </c>
      <c r="I21" s="10" t="s">
        <v>152</v>
      </c>
      <c r="J21" s="18">
        <v>0</v>
      </c>
      <c r="K21" s="10" t="s">
        <v>246</v>
      </c>
      <c r="L21" s="18">
        <v>0</v>
      </c>
      <c r="M21" s="10" t="s">
        <v>246</v>
      </c>
      <c r="N21" s="18">
        <v>0</v>
      </c>
      <c r="O21" s="10" t="s">
        <v>246</v>
      </c>
      <c r="P21" s="18">
        <v>0</v>
      </c>
      <c r="Q21" s="10" t="s">
        <v>246</v>
      </c>
      <c r="R21" s="18">
        <v>0</v>
      </c>
      <c r="S21" s="10" t="s">
        <v>152</v>
      </c>
    </row>
    <row r="22" spans="1:19" x14ac:dyDescent="0.2">
      <c r="A22" s="12" t="s">
        <v>182</v>
      </c>
      <c r="B22" s="18">
        <v>0</v>
      </c>
      <c r="C22" s="10" t="s">
        <v>246</v>
      </c>
      <c r="D22" s="18">
        <v>0</v>
      </c>
      <c r="E22" s="10" t="s">
        <v>246</v>
      </c>
      <c r="F22" s="18">
        <v>0</v>
      </c>
      <c r="G22" s="10" t="s">
        <v>152</v>
      </c>
      <c r="H22" s="18">
        <v>0</v>
      </c>
      <c r="I22" s="10" t="s">
        <v>152</v>
      </c>
      <c r="J22" s="18">
        <v>0</v>
      </c>
      <c r="K22" s="10" t="s">
        <v>246</v>
      </c>
      <c r="L22" s="18">
        <v>0</v>
      </c>
      <c r="M22" s="10" t="s">
        <v>246</v>
      </c>
      <c r="N22" s="18">
        <v>0</v>
      </c>
      <c r="O22" s="10" t="s">
        <v>246</v>
      </c>
      <c r="P22" s="18">
        <v>0</v>
      </c>
      <c r="Q22" s="10" t="s">
        <v>246</v>
      </c>
      <c r="R22" s="18">
        <v>0</v>
      </c>
      <c r="S22" s="10" t="s">
        <v>152</v>
      </c>
    </row>
    <row r="23" spans="1:19" x14ac:dyDescent="0.2">
      <c r="A23" s="12" t="s">
        <v>184</v>
      </c>
      <c r="B23" s="18">
        <v>0</v>
      </c>
      <c r="C23" s="10" t="s">
        <v>246</v>
      </c>
      <c r="D23" s="18">
        <v>0</v>
      </c>
      <c r="E23" s="10" t="s">
        <v>246</v>
      </c>
      <c r="F23" s="18">
        <v>5.5130192050365499E-4</v>
      </c>
      <c r="G23" s="10" t="s">
        <v>152</v>
      </c>
      <c r="H23" s="18">
        <v>0</v>
      </c>
      <c r="I23" s="10" t="s">
        <v>152</v>
      </c>
      <c r="J23" s="18">
        <v>0</v>
      </c>
      <c r="K23" s="10" t="s">
        <v>246</v>
      </c>
      <c r="L23" s="18">
        <v>0</v>
      </c>
      <c r="M23" s="10" t="s">
        <v>246</v>
      </c>
      <c r="N23" s="18">
        <v>0</v>
      </c>
      <c r="O23" s="10" t="s">
        <v>246</v>
      </c>
      <c r="P23" s="18">
        <v>0</v>
      </c>
      <c r="Q23" s="10" t="s">
        <v>246</v>
      </c>
      <c r="R23" s="18">
        <v>3.3606878285529899E-5</v>
      </c>
      <c r="S23" s="10" t="s">
        <v>152</v>
      </c>
    </row>
    <row r="24" spans="1:19" x14ac:dyDescent="0.2">
      <c r="A24" s="12" t="s">
        <v>185</v>
      </c>
      <c r="B24" s="18">
        <v>0</v>
      </c>
      <c r="C24" s="10" t="s">
        <v>246</v>
      </c>
      <c r="D24" s="18">
        <v>0</v>
      </c>
      <c r="E24" s="10" t="s">
        <v>246</v>
      </c>
      <c r="F24" s="18">
        <v>2.4609009881209601E-4</v>
      </c>
      <c r="G24" s="10" t="s">
        <v>152</v>
      </c>
      <c r="H24" s="18">
        <v>0</v>
      </c>
      <c r="I24" s="10" t="s">
        <v>152</v>
      </c>
      <c r="J24" s="18">
        <v>0</v>
      </c>
      <c r="K24" s="10" t="s">
        <v>246</v>
      </c>
      <c r="L24" s="18">
        <v>0</v>
      </c>
      <c r="M24" s="10" t="s">
        <v>246</v>
      </c>
      <c r="N24" s="18">
        <v>0</v>
      </c>
      <c r="O24" s="10" t="s">
        <v>246</v>
      </c>
      <c r="P24" s="18">
        <v>0</v>
      </c>
      <c r="Q24" s="10" t="s">
        <v>246</v>
      </c>
      <c r="R24" s="18">
        <v>1.92635449349605E-5</v>
      </c>
      <c r="S24" s="10" t="s">
        <v>152</v>
      </c>
    </row>
    <row r="25" spans="1:19" x14ac:dyDescent="0.2">
      <c r="A25" s="12" t="s">
        <v>187</v>
      </c>
      <c r="B25" s="18">
        <v>0</v>
      </c>
      <c r="C25" s="10" t="s">
        <v>246</v>
      </c>
      <c r="D25" s="18">
        <v>0</v>
      </c>
      <c r="E25" s="10" t="s">
        <v>246</v>
      </c>
      <c r="F25" s="18">
        <v>4.4194304679955897E-5</v>
      </c>
      <c r="G25" s="10" t="s">
        <v>152</v>
      </c>
      <c r="H25" s="18">
        <v>0</v>
      </c>
      <c r="I25" s="10" t="s">
        <v>152</v>
      </c>
      <c r="J25" s="18">
        <v>0</v>
      </c>
      <c r="K25" s="10" t="s">
        <v>246</v>
      </c>
      <c r="L25" s="18">
        <v>0</v>
      </c>
      <c r="M25" s="10" t="s">
        <v>246</v>
      </c>
      <c r="N25" s="18">
        <v>0</v>
      </c>
      <c r="O25" s="10" t="s">
        <v>246</v>
      </c>
      <c r="P25" s="18">
        <v>0</v>
      </c>
      <c r="Q25" s="10" t="s">
        <v>246</v>
      </c>
      <c r="R25" s="18">
        <v>3.9916391631166304E-6</v>
      </c>
      <c r="S25" s="10" t="s">
        <v>152</v>
      </c>
    </row>
    <row r="26" spans="1:19" x14ac:dyDescent="0.2">
      <c r="A26" s="12" t="s">
        <v>188</v>
      </c>
      <c r="B26" s="18">
        <v>0</v>
      </c>
      <c r="C26" s="10" t="s">
        <v>246</v>
      </c>
      <c r="D26" s="18">
        <v>0</v>
      </c>
      <c r="E26" s="10" t="s">
        <v>246</v>
      </c>
      <c r="F26" s="18">
        <v>3.4212628558761699E-2</v>
      </c>
      <c r="G26" s="10" t="s">
        <v>186</v>
      </c>
      <c r="H26" s="18">
        <v>0</v>
      </c>
      <c r="I26" s="10" t="s">
        <v>152</v>
      </c>
      <c r="J26" s="18">
        <v>0</v>
      </c>
      <c r="K26" s="10" t="s">
        <v>246</v>
      </c>
      <c r="L26" s="18">
        <v>0</v>
      </c>
      <c r="M26" s="10" t="s">
        <v>246</v>
      </c>
      <c r="N26" s="18">
        <v>0</v>
      </c>
      <c r="O26" s="10" t="s">
        <v>246</v>
      </c>
      <c r="P26" s="18">
        <v>0</v>
      </c>
      <c r="Q26" s="10" t="s">
        <v>246</v>
      </c>
      <c r="R26" s="18">
        <v>3.1975321870858402E-3</v>
      </c>
      <c r="S26" s="10" t="s">
        <v>152</v>
      </c>
    </row>
    <row r="27" spans="1:19" x14ac:dyDescent="0.2">
      <c r="A27" s="12" t="s">
        <v>189</v>
      </c>
      <c r="B27" s="18">
        <v>0</v>
      </c>
      <c r="C27" s="10" t="s">
        <v>246</v>
      </c>
      <c r="D27" s="18">
        <v>0</v>
      </c>
      <c r="E27" s="10" t="s">
        <v>246</v>
      </c>
      <c r="F27" s="18">
        <v>1.4266230583255499</v>
      </c>
      <c r="G27" s="10" t="s">
        <v>152</v>
      </c>
      <c r="H27" s="18">
        <v>0</v>
      </c>
      <c r="I27" s="10" t="s">
        <v>152</v>
      </c>
      <c r="J27" s="18">
        <v>0</v>
      </c>
      <c r="K27" s="10" t="s">
        <v>246</v>
      </c>
      <c r="L27" s="18">
        <v>0</v>
      </c>
      <c r="M27" s="10" t="s">
        <v>246</v>
      </c>
      <c r="N27" s="18">
        <v>0</v>
      </c>
      <c r="O27" s="10" t="s">
        <v>246</v>
      </c>
      <c r="P27" s="18">
        <v>0</v>
      </c>
      <c r="Q27" s="10" t="s">
        <v>246</v>
      </c>
      <c r="R27" s="18">
        <v>1.7827400087976099E-2</v>
      </c>
      <c r="S27" s="10" t="s">
        <v>152</v>
      </c>
    </row>
    <row r="28" spans="1:19" x14ac:dyDescent="0.2">
      <c r="A28" s="12" t="s">
        <v>190</v>
      </c>
      <c r="B28" s="18">
        <v>0</v>
      </c>
      <c r="C28" s="10" t="s">
        <v>246</v>
      </c>
      <c r="D28" s="18">
        <v>0</v>
      </c>
      <c r="E28" s="10" t="s">
        <v>246</v>
      </c>
      <c r="F28" s="18">
        <v>2.943192138423</v>
      </c>
      <c r="G28" s="10" t="s">
        <v>152</v>
      </c>
      <c r="H28" s="18">
        <v>0</v>
      </c>
      <c r="I28" s="10" t="s">
        <v>152</v>
      </c>
      <c r="J28" s="18">
        <v>0</v>
      </c>
      <c r="K28" s="10" t="s">
        <v>246</v>
      </c>
      <c r="L28" s="18">
        <v>0</v>
      </c>
      <c r="M28" s="10" t="s">
        <v>246</v>
      </c>
      <c r="N28" s="18">
        <v>0</v>
      </c>
      <c r="O28" s="10" t="s">
        <v>246</v>
      </c>
      <c r="P28" s="18">
        <v>0</v>
      </c>
      <c r="Q28" s="10" t="s">
        <v>246</v>
      </c>
      <c r="R28" s="18">
        <v>4.6338252374142901E-2</v>
      </c>
      <c r="S28" s="10" t="s">
        <v>152</v>
      </c>
    </row>
    <row r="29" spans="1:19" x14ac:dyDescent="0.2">
      <c r="A29" s="12" t="s">
        <v>191</v>
      </c>
      <c r="B29" s="18">
        <v>0</v>
      </c>
      <c r="C29" s="10" t="s">
        <v>246</v>
      </c>
      <c r="D29" s="18">
        <v>0</v>
      </c>
      <c r="E29" s="10" t="s">
        <v>246</v>
      </c>
      <c r="F29" s="18">
        <v>5.1190376660801196</v>
      </c>
      <c r="G29" s="10" t="s">
        <v>152</v>
      </c>
      <c r="H29" s="18">
        <v>0</v>
      </c>
      <c r="I29" s="10" t="s">
        <v>152</v>
      </c>
      <c r="J29" s="18">
        <v>0</v>
      </c>
      <c r="K29" s="10" t="s">
        <v>246</v>
      </c>
      <c r="L29" s="18">
        <v>0</v>
      </c>
      <c r="M29" s="10" t="s">
        <v>246</v>
      </c>
      <c r="N29" s="18">
        <v>0</v>
      </c>
      <c r="O29" s="10" t="s">
        <v>246</v>
      </c>
      <c r="P29" s="18">
        <v>0</v>
      </c>
      <c r="Q29" s="10" t="s">
        <v>246</v>
      </c>
      <c r="R29" s="18">
        <v>6.5816765501638494E-2</v>
      </c>
      <c r="S29" s="10" t="s">
        <v>152</v>
      </c>
    </row>
    <row r="30" spans="1:19" x14ac:dyDescent="0.2">
      <c r="A30" s="12" t="s">
        <v>192</v>
      </c>
      <c r="B30" s="18">
        <v>0</v>
      </c>
      <c r="C30" s="10" t="s">
        <v>246</v>
      </c>
      <c r="D30" s="18">
        <v>0</v>
      </c>
      <c r="E30" s="10" t="s">
        <v>246</v>
      </c>
      <c r="F30" s="18">
        <v>11.0000732322512</v>
      </c>
      <c r="G30" s="10" t="s">
        <v>152</v>
      </c>
      <c r="H30" s="18">
        <v>0</v>
      </c>
      <c r="I30" s="10" t="s">
        <v>152</v>
      </c>
      <c r="J30" s="18">
        <v>0</v>
      </c>
      <c r="K30" s="10" t="s">
        <v>246</v>
      </c>
      <c r="L30" s="18">
        <v>0</v>
      </c>
      <c r="M30" s="10" t="s">
        <v>246</v>
      </c>
      <c r="N30" s="18">
        <v>0</v>
      </c>
      <c r="O30" s="10" t="s">
        <v>246</v>
      </c>
      <c r="P30" s="18">
        <v>0</v>
      </c>
      <c r="Q30" s="10" t="s">
        <v>246</v>
      </c>
      <c r="R30" s="18">
        <v>0.141108386689763</v>
      </c>
      <c r="S30" s="10" t="s">
        <v>152</v>
      </c>
    </row>
    <row r="31" spans="1:19" x14ac:dyDescent="0.2">
      <c r="A31" s="12" t="s">
        <v>193</v>
      </c>
      <c r="B31" s="18">
        <v>0</v>
      </c>
      <c r="C31" s="10" t="s">
        <v>246</v>
      </c>
      <c r="D31" s="18">
        <v>0</v>
      </c>
      <c r="E31" s="10" t="s">
        <v>246</v>
      </c>
      <c r="F31" s="18">
        <v>0</v>
      </c>
      <c r="G31" s="10" t="s">
        <v>283</v>
      </c>
      <c r="H31" s="18">
        <v>0</v>
      </c>
      <c r="I31" s="10" t="s">
        <v>152</v>
      </c>
      <c r="J31" s="18">
        <v>0</v>
      </c>
      <c r="K31" s="10" t="s">
        <v>246</v>
      </c>
      <c r="L31" s="18">
        <v>0</v>
      </c>
      <c r="M31" s="10" t="s">
        <v>224</v>
      </c>
      <c r="N31" s="18">
        <v>0</v>
      </c>
      <c r="O31" s="10" t="s">
        <v>246</v>
      </c>
      <c r="P31" s="18">
        <v>0</v>
      </c>
      <c r="Q31" s="10" t="s">
        <v>246</v>
      </c>
      <c r="R31" s="18">
        <v>0</v>
      </c>
      <c r="S31" s="10" t="s">
        <v>169</v>
      </c>
    </row>
    <row r="32" spans="1:19" x14ac:dyDescent="0.2">
      <c r="A32" s="15" t="s">
        <v>195</v>
      </c>
      <c r="B32" s="19">
        <v>0</v>
      </c>
      <c r="C32" s="14" t="s">
        <v>246</v>
      </c>
      <c r="D32" s="19">
        <v>0</v>
      </c>
      <c r="E32" s="14" t="s">
        <v>246</v>
      </c>
      <c r="F32" s="19">
        <v>0</v>
      </c>
      <c r="G32" s="14" t="s">
        <v>167</v>
      </c>
      <c r="H32" s="19">
        <v>0</v>
      </c>
      <c r="I32" s="14" t="s">
        <v>152</v>
      </c>
      <c r="J32" s="19">
        <v>0</v>
      </c>
      <c r="K32" s="14" t="s">
        <v>246</v>
      </c>
      <c r="L32" s="19">
        <v>0</v>
      </c>
      <c r="M32" s="14" t="s">
        <v>224</v>
      </c>
      <c r="N32" s="19">
        <v>0</v>
      </c>
      <c r="O32" s="14" t="s">
        <v>246</v>
      </c>
      <c r="P32" s="19">
        <v>0</v>
      </c>
      <c r="Q32" s="14" t="s">
        <v>246</v>
      </c>
      <c r="R32" s="19">
        <v>0</v>
      </c>
      <c r="S32" s="14" t="s">
        <v>169</v>
      </c>
    </row>
    <row r="34" spans="1:2" x14ac:dyDescent="0.2">
      <c r="A34" s="16" t="s">
        <v>196</v>
      </c>
      <c r="B34" s="16" t="s">
        <v>211</v>
      </c>
    </row>
    <row r="36" spans="1:2" x14ac:dyDescent="0.2">
      <c r="B36" s="16" t="s">
        <v>295</v>
      </c>
    </row>
    <row r="37" spans="1:2" x14ac:dyDescent="0.2">
      <c r="B37" s="16" t="s">
        <v>285</v>
      </c>
    </row>
    <row r="38" spans="1:2" x14ac:dyDescent="0.2">
      <c r="B38" s="16" t="s">
        <v>286</v>
      </c>
    </row>
    <row r="39" spans="1:2" x14ac:dyDescent="0.2">
      <c r="B39" s="16" t="s">
        <v>287</v>
      </c>
    </row>
    <row r="40" spans="1:2" x14ac:dyDescent="0.2">
      <c r="B40" s="16" t="s">
        <v>288</v>
      </c>
    </row>
    <row r="41" spans="1:2" x14ac:dyDescent="0.2">
      <c r="B41" s="16" t="s">
        <v>289</v>
      </c>
    </row>
    <row r="42" spans="1:2" x14ac:dyDescent="0.2">
      <c r="B42" s="16" t="s">
        <v>290</v>
      </c>
    </row>
    <row r="44" spans="1:2" x14ac:dyDescent="0.2">
      <c r="B44" s="16" t="s">
        <v>203</v>
      </c>
    </row>
    <row r="45" spans="1:2" x14ac:dyDescent="0.2">
      <c r="B45" s="16" t="s">
        <v>250</v>
      </c>
    </row>
    <row r="46" spans="1:2" x14ac:dyDescent="0.2">
      <c r="B46" s="16" t="s">
        <v>204</v>
      </c>
    </row>
    <row r="49" spans="1:1" x14ac:dyDescent="0.2">
      <c r="A49" s="17" t="str">
        <f>HYPERLINK("#'INTERACTIVE_GAMING 9'!A2", "&lt;&lt;&lt; Previous table")</f>
        <v>&lt;&lt;&lt; Previous table</v>
      </c>
    </row>
    <row r="50" spans="1:1" x14ac:dyDescent="0.2">
      <c r="A50" s="17" t="str">
        <f>HYPERLINK("#'INTERACTIVE_GAMING 11'!A2",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S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HYPERLINK("#'INDEX'!B46", "Link to index")</f>
        <v>Link to index</v>
      </c>
    </row>
    <row r="2" spans="1:19" ht="15.75" customHeight="1" x14ac:dyDescent="0.2">
      <c r="A2" s="27" t="s">
        <v>301</v>
      </c>
      <c r="B2" s="28"/>
      <c r="C2" s="28"/>
      <c r="D2" s="28"/>
      <c r="E2" s="28"/>
      <c r="F2" s="28"/>
      <c r="G2" s="28"/>
      <c r="H2" s="28"/>
      <c r="I2" s="28"/>
      <c r="J2" s="28"/>
      <c r="K2" s="28"/>
      <c r="L2" s="28"/>
      <c r="M2" s="28"/>
      <c r="N2" s="28"/>
      <c r="O2" s="28"/>
      <c r="P2" s="28"/>
      <c r="Q2" s="28"/>
      <c r="R2" s="28"/>
      <c r="S2" s="28"/>
    </row>
    <row r="3" spans="1:19" ht="15.75" customHeight="1" x14ac:dyDescent="0.2">
      <c r="A3" s="27" t="s">
        <v>57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0.43099999999999999</v>
      </c>
      <c r="G7" s="10" t="s">
        <v>152</v>
      </c>
      <c r="H7" s="9">
        <v>0</v>
      </c>
      <c r="I7" s="10" t="s">
        <v>152</v>
      </c>
      <c r="J7" s="9">
        <v>0</v>
      </c>
      <c r="K7" s="10" t="s">
        <v>246</v>
      </c>
      <c r="L7" s="9">
        <v>0</v>
      </c>
      <c r="M7" s="10" t="s">
        <v>152</v>
      </c>
      <c r="N7" s="9">
        <v>0</v>
      </c>
      <c r="O7" s="10" t="s">
        <v>246</v>
      </c>
      <c r="P7" s="9">
        <v>0</v>
      </c>
      <c r="Q7" s="10" t="s">
        <v>246</v>
      </c>
      <c r="R7" s="9">
        <v>0.43099999999999999</v>
      </c>
      <c r="S7" s="10" t="s">
        <v>152</v>
      </c>
    </row>
    <row r="8" spans="1:19" x14ac:dyDescent="0.2">
      <c r="A8" s="12" t="s">
        <v>164</v>
      </c>
      <c r="B8" s="9">
        <v>0</v>
      </c>
      <c r="C8" s="10" t="s">
        <v>246</v>
      </c>
      <c r="D8" s="9">
        <v>0</v>
      </c>
      <c r="E8" s="10" t="s">
        <v>246</v>
      </c>
      <c r="F8" s="9">
        <v>1.1779999999999999</v>
      </c>
      <c r="G8" s="10" t="s">
        <v>152</v>
      </c>
      <c r="H8" s="9">
        <v>0.22700000000000001</v>
      </c>
      <c r="I8" s="10" t="s">
        <v>152</v>
      </c>
      <c r="J8" s="9">
        <v>0</v>
      </c>
      <c r="K8" s="10" t="s">
        <v>246</v>
      </c>
      <c r="L8" s="9">
        <v>0</v>
      </c>
      <c r="M8" s="10" t="s">
        <v>152</v>
      </c>
      <c r="N8" s="9">
        <v>0</v>
      </c>
      <c r="O8" s="10" t="s">
        <v>246</v>
      </c>
      <c r="P8" s="9">
        <v>0</v>
      </c>
      <c r="Q8" s="10" t="s">
        <v>246</v>
      </c>
      <c r="R8" s="9">
        <v>1.405</v>
      </c>
      <c r="S8" s="10" t="s">
        <v>152</v>
      </c>
    </row>
    <row r="9" spans="1:19" x14ac:dyDescent="0.2">
      <c r="A9" s="12" t="s">
        <v>165</v>
      </c>
      <c r="B9" s="9">
        <v>0</v>
      </c>
      <c r="C9" s="10" t="s">
        <v>246</v>
      </c>
      <c r="D9" s="9">
        <v>0</v>
      </c>
      <c r="E9" s="10" t="s">
        <v>246</v>
      </c>
      <c r="F9" s="9">
        <v>0.84299999999999997</v>
      </c>
      <c r="G9" s="10" t="s">
        <v>152</v>
      </c>
      <c r="H9" s="9">
        <v>0</v>
      </c>
      <c r="I9" s="10" t="s">
        <v>302</v>
      </c>
      <c r="J9" s="9">
        <v>0</v>
      </c>
      <c r="K9" s="10" t="s">
        <v>246</v>
      </c>
      <c r="L9" s="9">
        <v>5.0000000000000001E-3</v>
      </c>
      <c r="M9" s="10" t="s">
        <v>152</v>
      </c>
      <c r="N9" s="9">
        <v>0</v>
      </c>
      <c r="O9" s="10" t="s">
        <v>246</v>
      </c>
      <c r="P9" s="9">
        <v>0</v>
      </c>
      <c r="Q9" s="10" t="s">
        <v>246</v>
      </c>
      <c r="R9" s="9">
        <v>0.84799999999999998</v>
      </c>
      <c r="S9" s="10" t="s">
        <v>152</v>
      </c>
    </row>
    <row r="10" spans="1:19" x14ac:dyDescent="0.2">
      <c r="A10" s="12" t="s">
        <v>166</v>
      </c>
      <c r="B10" s="9">
        <v>0</v>
      </c>
      <c r="C10" s="10" t="s">
        <v>246</v>
      </c>
      <c r="D10" s="9">
        <v>0</v>
      </c>
      <c r="E10" s="10" t="s">
        <v>246</v>
      </c>
      <c r="F10" s="9">
        <v>0.74</v>
      </c>
      <c r="G10" s="10" t="s">
        <v>152</v>
      </c>
      <c r="H10" s="9">
        <v>0</v>
      </c>
      <c r="I10" s="10" t="s">
        <v>152</v>
      </c>
      <c r="J10" s="9">
        <v>0</v>
      </c>
      <c r="K10" s="10" t="s">
        <v>246</v>
      </c>
      <c r="L10" s="9">
        <v>1E-3</v>
      </c>
      <c r="M10" s="10" t="s">
        <v>152</v>
      </c>
      <c r="N10" s="9">
        <v>0</v>
      </c>
      <c r="O10" s="10" t="s">
        <v>246</v>
      </c>
      <c r="P10" s="9">
        <v>0</v>
      </c>
      <c r="Q10" s="10" t="s">
        <v>246</v>
      </c>
      <c r="R10" s="9">
        <v>0.74099999999999999</v>
      </c>
      <c r="S10" s="10" t="s">
        <v>152</v>
      </c>
    </row>
    <row r="11" spans="1:19" x14ac:dyDescent="0.2">
      <c r="A11" s="12" t="s">
        <v>170</v>
      </c>
      <c r="B11" s="9">
        <v>0</v>
      </c>
      <c r="C11" s="10" t="s">
        <v>246</v>
      </c>
      <c r="D11" s="9">
        <v>0</v>
      </c>
      <c r="E11" s="10" t="s">
        <v>246</v>
      </c>
      <c r="F11" s="9">
        <v>0.59099999999999997</v>
      </c>
      <c r="G11" s="10" t="s">
        <v>152</v>
      </c>
      <c r="H11" s="9">
        <v>0</v>
      </c>
      <c r="I11" s="10" t="s">
        <v>152</v>
      </c>
      <c r="J11" s="9">
        <v>0</v>
      </c>
      <c r="K11" s="10" t="s">
        <v>246</v>
      </c>
      <c r="L11" s="9">
        <v>0</v>
      </c>
      <c r="M11" s="10" t="s">
        <v>152</v>
      </c>
      <c r="N11" s="9">
        <v>0</v>
      </c>
      <c r="O11" s="10" t="s">
        <v>246</v>
      </c>
      <c r="P11" s="9">
        <v>0</v>
      </c>
      <c r="Q11" s="10" t="s">
        <v>246</v>
      </c>
      <c r="R11" s="9">
        <v>0.59099999999999997</v>
      </c>
      <c r="S11" s="10" t="s">
        <v>152</v>
      </c>
    </row>
    <row r="12" spans="1:19" x14ac:dyDescent="0.2">
      <c r="A12" s="12" t="s">
        <v>171</v>
      </c>
      <c r="B12" s="9">
        <v>0</v>
      </c>
      <c r="C12" s="10" t="s">
        <v>246</v>
      </c>
      <c r="D12" s="9">
        <v>0</v>
      </c>
      <c r="E12" s="10" t="s">
        <v>246</v>
      </c>
      <c r="F12" s="9">
        <v>0.56200000000000006</v>
      </c>
      <c r="G12" s="10" t="s">
        <v>152</v>
      </c>
      <c r="H12" s="9">
        <v>0</v>
      </c>
      <c r="I12" s="10" t="s">
        <v>152</v>
      </c>
      <c r="J12" s="9">
        <v>0</v>
      </c>
      <c r="K12" s="10" t="s">
        <v>246</v>
      </c>
      <c r="L12" s="9">
        <v>0</v>
      </c>
      <c r="M12" s="10" t="s">
        <v>152</v>
      </c>
      <c r="N12" s="9">
        <v>0</v>
      </c>
      <c r="O12" s="10" t="s">
        <v>246</v>
      </c>
      <c r="P12" s="9">
        <v>0</v>
      </c>
      <c r="Q12" s="10" t="s">
        <v>246</v>
      </c>
      <c r="R12" s="9">
        <v>0.56200000000000006</v>
      </c>
      <c r="S12" s="10" t="s">
        <v>152</v>
      </c>
    </row>
    <row r="13" spans="1:19" x14ac:dyDescent="0.2">
      <c r="A13" s="12" t="s">
        <v>172</v>
      </c>
      <c r="B13" s="9">
        <v>0</v>
      </c>
      <c r="C13" s="10" t="s">
        <v>246</v>
      </c>
      <c r="D13" s="9">
        <v>0</v>
      </c>
      <c r="E13" s="10" t="s">
        <v>246</v>
      </c>
      <c r="F13" s="9">
        <v>0.59282999999999997</v>
      </c>
      <c r="G13" s="10" t="s">
        <v>152</v>
      </c>
      <c r="H13" s="9">
        <v>0</v>
      </c>
      <c r="I13" s="10" t="s">
        <v>152</v>
      </c>
      <c r="J13" s="9">
        <v>0</v>
      </c>
      <c r="K13" s="10" t="s">
        <v>246</v>
      </c>
      <c r="L13" s="9">
        <v>0.97</v>
      </c>
      <c r="M13" s="10" t="s">
        <v>210</v>
      </c>
      <c r="N13" s="9">
        <v>0</v>
      </c>
      <c r="O13" s="10" t="s">
        <v>246</v>
      </c>
      <c r="P13" s="9">
        <v>0</v>
      </c>
      <c r="Q13" s="10" t="s">
        <v>246</v>
      </c>
      <c r="R13" s="9">
        <v>1.5628299999999999</v>
      </c>
      <c r="S13" s="10" t="s">
        <v>152</v>
      </c>
    </row>
    <row r="14" spans="1:19" x14ac:dyDescent="0.2">
      <c r="A14" s="12" t="s">
        <v>173</v>
      </c>
      <c r="B14" s="9">
        <v>0</v>
      </c>
      <c r="C14" s="10" t="s">
        <v>246</v>
      </c>
      <c r="D14" s="9">
        <v>0</v>
      </c>
      <c r="E14" s="10" t="s">
        <v>246</v>
      </c>
      <c r="F14" s="9">
        <v>0.27300000000000002</v>
      </c>
      <c r="G14" s="10" t="s">
        <v>152</v>
      </c>
      <c r="H14" s="9">
        <v>0</v>
      </c>
      <c r="I14" s="10" t="s">
        <v>152</v>
      </c>
      <c r="J14" s="9">
        <v>0</v>
      </c>
      <c r="K14" s="10" t="s">
        <v>246</v>
      </c>
      <c r="L14" s="9">
        <v>4.9980000000000002</v>
      </c>
      <c r="M14" s="10" t="s">
        <v>210</v>
      </c>
      <c r="N14" s="9">
        <v>0</v>
      </c>
      <c r="O14" s="10" t="s">
        <v>246</v>
      </c>
      <c r="P14" s="9">
        <v>0</v>
      </c>
      <c r="Q14" s="10" t="s">
        <v>246</v>
      </c>
      <c r="R14" s="9">
        <v>5.2709999999999999</v>
      </c>
      <c r="S14" s="10" t="s">
        <v>152</v>
      </c>
    </row>
    <row r="15" spans="1:19" x14ac:dyDescent="0.2">
      <c r="A15" s="12" t="s">
        <v>174</v>
      </c>
      <c r="B15" s="9">
        <v>0</v>
      </c>
      <c r="C15" s="10" t="s">
        <v>246</v>
      </c>
      <c r="D15" s="9">
        <v>0</v>
      </c>
      <c r="E15" s="10" t="s">
        <v>246</v>
      </c>
      <c r="F15" s="9">
        <v>0.15081817</v>
      </c>
      <c r="G15" s="10" t="s">
        <v>152</v>
      </c>
      <c r="H15" s="9">
        <v>0</v>
      </c>
      <c r="I15" s="10" t="s">
        <v>152</v>
      </c>
      <c r="J15" s="9">
        <v>0</v>
      </c>
      <c r="K15" s="10" t="s">
        <v>246</v>
      </c>
      <c r="L15" s="9">
        <v>0</v>
      </c>
      <c r="M15" s="10" t="s">
        <v>303</v>
      </c>
      <c r="N15" s="9">
        <v>0</v>
      </c>
      <c r="O15" s="10" t="s">
        <v>246</v>
      </c>
      <c r="P15" s="9">
        <v>0</v>
      </c>
      <c r="Q15" s="10" t="s">
        <v>246</v>
      </c>
      <c r="R15" s="9">
        <v>0.15081817</v>
      </c>
      <c r="S15" s="10" t="s">
        <v>152</v>
      </c>
    </row>
    <row r="16" spans="1:19" x14ac:dyDescent="0.2">
      <c r="A16" s="12" t="s">
        <v>176</v>
      </c>
      <c r="B16" s="9">
        <v>0</v>
      </c>
      <c r="C16" s="10" t="s">
        <v>246</v>
      </c>
      <c r="D16" s="9">
        <v>0</v>
      </c>
      <c r="E16" s="10" t="s">
        <v>246</v>
      </c>
      <c r="F16" s="9">
        <v>3.133201E-2</v>
      </c>
      <c r="G16" s="10" t="s">
        <v>152</v>
      </c>
      <c r="H16" s="9">
        <v>0</v>
      </c>
      <c r="I16" s="10" t="s">
        <v>152</v>
      </c>
      <c r="J16" s="9">
        <v>0</v>
      </c>
      <c r="K16" s="10" t="s">
        <v>246</v>
      </c>
      <c r="L16" s="9">
        <v>0</v>
      </c>
      <c r="M16" s="10" t="s">
        <v>246</v>
      </c>
      <c r="N16" s="9">
        <v>0</v>
      </c>
      <c r="O16" s="10" t="s">
        <v>246</v>
      </c>
      <c r="P16" s="9">
        <v>0</v>
      </c>
      <c r="Q16" s="10" t="s">
        <v>246</v>
      </c>
      <c r="R16" s="9">
        <v>3.133201E-2</v>
      </c>
      <c r="S16" s="10" t="s">
        <v>152</v>
      </c>
    </row>
    <row r="17" spans="1:19" x14ac:dyDescent="0.2">
      <c r="A17" s="12" t="s">
        <v>177</v>
      </c>
      <c r="B17" s="9">
        <v>0</v>
      </c>
      <c r="C17" s="10" t="s">
        <v>246</v>
      </c>
      <c r="D17" s="9">
        <v>0</v>
      </c>
      <c r="E17" s="10" t="s">
        <v>246</v>
      </c>
      <c r="F17" s="9">
        <v>0</v>
      </c>
      <c r="G17" s="10" t="s">
        <v>304</v>
      </c>
      <c r="H17" s="9">
        <v>0</v>
      </c>
      <c r="I17" s="10" t="s">
        <v>152</v>
      </c>
      <c r="J17" s="9">
        <v>0</v>
      </c>
      <c r="K17" s="10" t="s">
        <v>246</v>
      </c>
      <c r="L17" s="9">
        <v>0</v>
      </c>
      <c r="M17" s="10" t="s">
        <v>246</v>
      </c>
      <c r="N17" s="9">
        <v>0</v>
      </c>
      <c r="O17" s="10" t="s">
        <v>246</v>
      </c>
      <c r="P17" s="9">
        <v>0</v>
      </c>
      <c r="Q17" s="10" t="s">
        <v>246</v>
      </c>
      <c r="R17" s="9">
        <v>0</v>
      </c>
      <c r="S17" s="10" t="s">
        <v>152</v>
      </c>
    </row>
    <row r="18" spans="1:19" x14ac:dyDescent="0.2">
      <c r="A18" s="12" t="s">
        <v>178</v>
      </c>
      <c r="B18" s="9">
        <v>0</v>
      </c>
      <c r="C18" s="10" t="s">
        <v>246</v>
      </c>
      <c r="D18" s="9">
        <v>0</v>
      </c>
      <c r="E18" s="10" t="s">
        <v>246</v>
      </c>
      <c r="F18" s="9">
        <v>0</v>
      </c>
      <c r="G18" s="10" t="s">
        <v>246</v>
      </c>
      <c r="H18" s="9">
        <v>0</v>
      </c>
      <c r="I18" s="10" t="s">
        <v>152</v>
      </c>
      <c r="J18" s="9">
        <v>0</v>
      </c>
      <c r="K18" s="10" t="s">
        <v>246</v>
      </c>
      <c r="L18" s="9">
        <v>0</v>
      </c>
      <c r="M18" s="10" t="s">
        <v>246</v>
      </c>
      <c r="N18" s="9">
        <v>0</v>
      </c>
      <c r="O18" s="10" t="s">
        <v>246</v>
      </c>
      <c r="P18" s="9">
        <v>0</v>
      </c>
      <c r="Q18" s="10" t="s">
        <v>246</v>
      </c>
      <c r="R18" s="9">
        <v>0</v>
      </c>
      <c r="S18" s="10" t="s">
        <v>152</v>
      </c>
    </row>
    <row r="19" spans="1:19" x14ac:dyDescent="0.2">
      <c r="A19" s="12" t="s">
        <v>179</v>
      </c>
      <c r="B19" s="9">
        <v>0</v>
      </c>
      <c r="C19" s="10" t="s">
        <v>246</v>
      </c>
      <c r="D19" s="9">
        <v>0</v>
      </c>
      <c r="E19" s="10" t="s">
        <v>246</v>
      </c>
      <c r="F19" s="9">
        <v>0</v>
      </c>
      <c r="G19" s="10" t="s">
        <v>246</v>
      </c>
      <c r="H19" s="9">
        <v>0</v>
      </c>
      <c r="I19" s="10" t="s">
        <v>152</v>
      </c>
      <c r="J19" s="9">
        <v>0</v>
      </c>
      <c r="K19" s="10" t="s">
        <v>246</v>
      </c>
      <c r="L19" s="9">
        <v>0</v>
      </c>
      <c r="M19" s="10" t="s">
        <v>246</v>
      </c>
      <c r="N19" s="9">
        <v>0</v>
      </c>
      <c r="O19" s="10" t="s">
        <v>246</v>
      </c>
      <c r="P19" s="9">
        <v>0</v>
      </c>
      <c r="Q19" s="10" t="s">
        <v>246</v>
      </c>
      <c r="R19" s="9">
        <v>0</v>
      </c>
      <c r="S19" s="10" t="s">
        <v>152</v>
      </c>
    </row>
    <row r="20" spans="1:19" x14ac:dyDescent="0.2">
      <c r="A20" s="12" t="s">
        <v>180</v>
      </c>
      <c r="B20" s="9">
        <v>0</v>
      </c>
      <c r="C20" s="10" t="s">
        <v>246</v>
      </c>
      <c r="D20" s="9">
        <v>0</v>
      </c>
      <c r="E20" s="10" t="s">
        <v>246</v>
      </c>
      <c r="F20" s="9">
        <v>0</v>
      </c>
      <c r="G20" s="10" t="s">
        <v>246</v>
      </c>
      <c r="H20" s="9">
        <v>0</v>
      </c>
      <c r="I20" s="10" t="s">
        <v>152</v>
      </c>
      <c r="J20" s="9">
        <v>0</v>
      </c>
      <c r="K20" s="10" t="s">
        <v>246</v>
      </c>
      <c r="L20" s="9">
        <v>0</v>
      </c>
      <c r="M20" s="10" t="s">
        <v>246</v>
      </c>
      <c r="N20" s="9">
        <v>0</v>
      </c>
      <c r="O20" s="10" t="s">
        <v>246</v>
      </c>
      <c r="P20" s="9">
        <v>0</v>
      </c>
      <c r="Q20" s="10" t="s">
        <v>246</v>
      </c>
      <c r="R20" s="9">
        <v>0</v>
      </c>
      <c r="S20" s="10" t="s">
        <v>152</v>
      </c>
    </row>
    <row r="21" spans="1:19" x14ac:dyDescent="0.2">
      <c r="A21" s="12" t="s">
        <v>181</v>
      </c>
      <c r="B21" s="9">
        <v>0</v>
      </c>
      <c r="C21" s="10" t="s">
        <v>246</v>
      </c>
      <c r="D21" s="9">
        <v>0</v>
      </c>
      <c r="E21" s="10" t="s">
        <v>246</v>
      </c>
      <c r="F21" s="9">
        <v>0</v>
      </c>
      <c r="G21" s="10" t="s">
        <v>246</v>
      </c>
      <c r="H21" s="9">
        <v>0</v>
      </c>
      <c r="I21" s="10" t="s">
        <v>152</v>
      </c>
      <c r="J21" s="9">
        <v>0</v>
      </c>
      <c r="K21" s="10" t="s">
        <v>246</v>
      </c>
      <c r="L21" s="9">
        <v>0</v>
      </c>
      <c r="M21" s="10" t="s">
        <v>246</v>
      </c>
      <c r="N21" s="9">
        <v>0</v>
      </c>
      <c r="O21" s="10" t="s">
        <v>246</v>
      </c>
      <c r="P21" s="9">
        <v>0</v>
      </c>
      <c r="Q21" s="10" t="s">
        <v>246</v>
      </c>
      <c r="R21" s="9">
        <v>0</v>
      </c>
      <c r="S21" s="10" t="s">
        <v>152</v>
      </c>
    </row>
    <row r="22" spans="1:19" x14ac:dyDescent="0.2">
      <c r="A22" s="12" t="s">
        <v>182</v>
      </c>
      <c r="B22" s="9">
        <v>0</v>
      </c>
      <c r="C22" s="10" t="s">
        <v>246</v>
      </c>
      <c r="D22" s="9">
        <v>0</v>
      </c>
      <c r="E22" s="10" t="s">
        <v>246</v>
      </c>
      <c r="F22" s="9">
        <v>0</v>
      </c>
      <c r="G22" s="10" t="s">
        <v>246</v>
      </c>
      <c r="H22" s="9">
        <v>0</v>
      </c>
      <c r="I22" s="10" t="s">
        <v>152</v>
      </c>
      <c r="J22" s="9">
        <v>0</v>
      </c>
      <c r="K22" s="10" t="s">
        <v>246</v>
      </c>
      <c r="L22" s="9">
        <v>0</v>
      </c>
      <c r="M22" s="10" t="s">
        <v>246</v>
      </c>
      <c r="N22" s="9">
        <v>0</v>
      </c>
      <c r="O22" s="10" t="s">
        <v>246</v>
      </c>
      <c r="P22" s="9">
        <v>0</v>
      </c>
      <c r="Q22" s="10" t="s">
        <v>246</v>
      </c>
      <c r="R22" s="9">
        <v>0</v>
      </c>
      <c r="S22" s="10" t="s">
        <v>152</v>
      </c>
    </row>
    <row r="23" spans="1:19" x14ac:dyDescent="0.2">
      <c r="A23" s="12" t="s">
        <v>184</v>
      </c>
      <c r="B23" s="9">
        <v>0</v>
      </c>
      <c r="C23" s="10" t="s">
        <v>246</v>
      </c>
      <c r="D23" s="9">
        <v>0</v>
      </c>
      <c r="E23" s="10" t="s">
        <v>246</v>
      </c>
      <c r="F23" s="9">
        <v>0</v>
      </c>
      <c r="G23" s="10" t="s">
        <v>246</v>
      </c>
      <c r="H23" s="9">
        <v>0</v>
      </c>
      <c r="I23" s="10" t="s">
        <v>152</v>
      </c>
      <c r="J23" s="9">
        <v>0</v>
      </c>
      <c r="K23" s="10" t="s">
        <v>246</v>
      </c>
      <c r="L23" s="9">
        <v>0</v>
      </c>
      <c r="M23" s="10" t="s">
        <v>246</v>
      </c>
      <c r="N23" s="9">
        <v>0</v>
      </c>
      <c r="O23" s="10" t="s">
        <v>246</v>
      </c>
      <c r="P23" s="9">
        <v>0</v>
      </c>
      <c r="Q23" s="10" t="s">
        <v>246</v>
      </c>
      <c r="R23" s="9">
        <v>0</v>
      </c>
      <c r="S23" s="10" t="s">
        <v>152</v>
      </c>
    </row>
    <row r="24" spans="1:19" x14ac:dyDescent="0.2">
      <c r="A24" s="12" t="s">
        <v>185</v>
      </c>
      <c r="B24" s="9">
        <v>0</v>
      </c>
      <c r="C24" s="10" t="s">
        <v>246</v>
      </c>
      <c r="D24" s="9">
        <v>0</v>
      </c>
      <c r="E24" s="10" t="s">
        <v>246</v>
      </c>
      <c r="F24" s="9">
        <v>0</v>
      </c>
      <c r="G24" s="10" t="s">
        <v>246</v>
      </c>
      <c r="H24" s="9">
        <v>0</v>
      </c>
      <c r="I24" s="10" t="s">
        <v>152</v>
      </c>
      <c r="J24" s="9">
        <v>0</v>
      </c>
      <c r="K24" s="10" t="s">
        <v>246</v>
      </c>
      <c r="L24" s="9">
        <v>0</v>
      </c>
      <c r="M24" s="10" t="s">
        <v>246</v>
      </c>
      <c r="N24" s="9">
        <v>0</v>
      </c>
      <c r="O24" s="10" t="s">
        <v>246</v>
      </c>
      <c r="P24" s="9">
        <v>0</v>
      </c>
      <c r="Q24" s="10" t="s">
        <v>246</v>
      </c>
      <c r="R24" s="9">
        <v>0</v>
      </c>
      <c r="S24" s="10" t="s">
        <v>152</v>
      </c>
    </row>
    <row r="25" spans="1:19" x14ac:dyDescent="0.2">
      <c r="A25" s="12" t="s">
        <v>187</v>
      </c>
      <c r="B25" s="9">
        <v>0</v>
      </c>
      <c r="C25" s="10" t="s">
        <v>246</v>
      </c>
      <c r="D25" s="9">
        <v>0</v>
      </c>
      <c r="E25" s="10" t="s">
        <v>246</v>
      </c>
      <c r="F25" s="9">
        <v>0</v>
      </c>
      <c r="G25" s="10" t="s">
        <v>246</v>
      </c>
      <c r="H25" s="9">
        <v>0</v>
      </c>
      <c r="I25" s="10" t="s">
        <v>152</v>
      </c>
      <c r="J25" s="9">
        <v>0</v>
      </c>
      <c r="K25" s="10" t="s">
        <v>246</v>
      </c>
      <c r="L25" s="9">
        <v>0</v>
      </c>
      <c r="M25" s="10" t="s">
        <v>246</v>
      </c>
      <c r="N25" s="9">
        <v>0</v>
      </c>
      <c r="O25" s="10" t="s">
        <v>246</v>
      </c>
      <c r="P25" s="9">
        <v>0</v>
      </c>
      <c r="Q25" s="10" t="s">
        <v>246</v>
      </c>
      <c r="R25" s="9">
        <v>0</v>
      </c>
      <c r="S25" s="10" t="s">
        <v>152</v>
      </c>
    </row>
    <row r="26" spans="1:19" x14ac:dyDescent="0.2">
      <c r="A26" s="12" t="s">
        <v>188</v>
      </c>
      <c r="B26" s="9">
        <v>0</v>
      </c>
      <c r="C26" s="10" t="s">
        <v>246</v>
      </c>
      <c r="D26" s="9">
        <v>0</v>
      </c>
      <c r="E26" s="10" t="s">
        <v>246</v>
      </c>
      <c r="F26" s="9">
        <v>0</v>
      </c>
      <c r="G26" s="10" t="s">
        <v>246</v>
      </c>
      <c r="H26" s="9">
        <v>0</v>
      </c>
      <c r="I26" s="10" t="s">
        <v>152</v>
      </c>
      <c r="J26" s="9">
        <v>0</v>
      </c>
      <c r="K26" s="10" t="s">
        <v>246</v>
      </c>
      <c r="L26" s="9">
        <v>0</v>
      </c>
      <c r="M26" s="10" t="s">
        <v>246</v>
      </c>
      <c r="N26" s="9">
        <v>0</v>
      </c>
      <c r="O26" s="10" t="s">
        <v>246</v>
      </c>
      <c r="P26" s="9">
        <v>0</v>
      </c>
      <c r="Q26" s="10" t="s">
        <v>246</v>
      </c>
      <c r="R26" s="9">
        <v>0</v>
      </c>
      <c r="S26" s="10" t="s">
        <v>152</v>
      </c>
    </row>
    <row r="27" spans="1:19" x14ac:dyDescent="0.2">
      <c r="A27" s="12" t="s">
        <v>189</v>
      </c>
      <c r="B27" s="9">
        <v>0</v>
      </c>
      <c r="C27" s="10" t="s">
        <v>246</v>
      </c>
      <c r="D27" s="9">
        <v>0</v>
      </c>
      <c r="E27" s="10" t="s">
        <v>246</v>
      </c>
      <c r="F27" s="9">
        <v>0.09</v>
      </c>
      <c r="G27" s="10" t="s">
        <v>224</v>
      </c>
      <c r="H27" s="9">
        <v>0</v>
      </c>
      <c r="I27" s="10" t="s">
        <v>152</v>
      </c>
      <c r="J27" s="9">
        <v>0</v>
      </c>
      <c r="K27" s="10" t="s">
        <v>246</v>
      </c>
      <c r="L27" s="9">
        <v>0</v>
      </c>
      <c r="M27" s="10" t="s">
        <v>246</v>
      </c>
      <c r="N27" s="9">
        <v>0</v>
      </c>
      <c r="O27" s="10" t="s">
        <v>246</v>
      </c>
      <c r="P27" s="9">
        <v>0</v>
      </c>
      <c r="Q27" s="10" t="s">
        <v>246</v>
      </c>
      <c r="R27" s="9">
        <v>0.09</v>
      </c>
      <c r="S27" s="10" t="s">
        <v>152</v>
      </c>
    </row>
    <row r="28" spans="1:19" x14ac:dyDescent="0.2">
      <c r="A28" s="12" t="s">
        <v>190</v>
      </c>
      <c r="B28" s="9">
        <v>0</v>
      </c>
      <c r="C28" s="10" t="s">
        <v>246</v>
      </c>
      <c r="D28" s="9">
        <v>0</v>
      </c>
      <c r="E28" s="10" t="s">
        <v>246</v>
      </c>
      <c r="F28" s="9">
        <v>0.24199999999999999</v>
      </c>
      <c r="G28" s="10" t="s">
        <v>152</v>
      </c>
      <c r="H28" s="9">
        <v>0</v>
      </c>
      <c r="I28" s="10" t="s">
        <v>152</v>
      </c>
      <c r="J28" s="9">
        <v>0</v>
      </c>
      <c r="K28" s="10" t="s">
        <v>246</v>
      </c>
      <c r="L28" s="9">
        <v>0</v>
      </c>
      <c r="M28" s="10" t="s">
        <v>246</v>
      </c>
      <c r="N28" s="9">
        <v>0</v>
      </c>
      <c r="O28" s="10" t="s">
        <v>246</v>
      </c>
      <c r="P28" s="9">
        <v>0</v>
      </c>
      <c r="Q28" s="10" t="s">
        <v>246</v>
      </c>
      <c r="R28" s="9">
        <v>0.24199999999999999</v>
      </c>
      <c r="S28" s="10" t="s">
        <v>152</v>
      </c>
    </row>
    <row r="29" spans="1:19" x14ac:dyDescent="0.2">
      <c r="A29" s="12" t="s">
        <v>191</v>
      </c>
      <c r="B29" s="9">
        <v>0</v>
      </c>
      <c r="C29" s="10" t="s">
        <v>246</v>
      </c>
      <c r="D29" s="9">
        <v>0</v>
      </c>
      <c r="E29" s="10" t="s">
        <v>246</v>
      </c>
      <c r="F29" s="9">
        <v>0.377</v>
      </c>
      <c r="G29" s="10" t="s">
        <v>152</v>
      </c>
      <c r="H29" s="9">
        <v>0</v>
      </c>
      <c r="I29" s="10" t="s">
        <v>152</v>
      </c>
      <c r="J29" s="9">
        <v>0</v>
      </c>
      <c r="K29" s="10" t="s">
        <v>246</v>
      </c>
      <c r="L29" s="9">
        <v>0</v>
      </c>
      <c r="M29" s="10" t="s">
        <v>246</v>
      </c>
      <c r="N29" s="9">
        <v>0</v>
      </c>
      <c r="O29" s="10" t="s">
        <v>246</v>
      </c>
      <c r="P29" s="9">
        <v>0</v>
      </c>
      <c r="Q29" s="10" t="s">
        <v>246</v>
      </c>
      <c r="R29" s="9">
        <v>0.377</v>
      </c>
      <c r="S29" s="10" t="s">
        <v>152</v>
      </c>
    </row>
    <row r="30" spans="1:19" x14ac:dyDescent="0.2">
      <c r="A30" s="12" t="s">
        <v>192</v>
      </c>
      <c r="B30" s="9">
        <v>0</v>
      </c>
      <c r="C30" s="10" t="s">
        <v>246</v>
      </c>
      <c r="D30" s="9">
        <v>0</v>
      </c>
      <c r="E30" s="10" t="s">
        <v>246</v>
      </c>
      <c r="F30" s="9">
        <v>0.64500000000000002</v>
      </c>
      <c r="G30" s="10" t="s">
        <v>152</v>
      </c>
      <c r="H30" s="9">
        <v>0</v>
      </c>
      <c r="I30" s="10" t="s">
        <v>152</v>
      </c>
      <c r="J30" s="9">
        <v>0</v>
      </c>
      <c r="K30" s="10" t="s">
        <v>246</v>
      </c>
      <c r="L30" s="9">
        <v>0</v>
      </c>
      <c r="M30" s="10" t="s">
        <v>246</v>
      </c>
      <c r="N30" s="9">
        <v>0</v>
      </c>
      <c r="O30" s="10" t="s">
        <v>246</v>
      </c>
      <c r="P30" s="9">
        <v>0</v>
      </c>
      <c r="Q30" s="10" t="s">
        <v>246</v>
      </c>
      <c r="R30" s="9">
        <v>0.64500000000000002</v>
      </c>
      <c r="S30" s="10" t="s">
        <v>152</v>
      </c>
    </row>
    <row r="31" spans="1:19" x14ac:dyDescent="0.2">
      <c r="A31" s="12" t="s">
        <v>193</v>
      </c>
      <c r="B31" s="9">
        <v>0</v>
      </c>
      <c r="C31" s="10" t="s">
        <v>246</v>
      </c>
      <c r="D31" s="9">
        <v>0</v>
      </c>
      <c r="E31" s="10" t="s">
        <v>246</v>
      </c>
      <c r="F31" s="9">
        <v>0</v>
      </c>
      <c r="G31" s="10" t="s">
        <v>305</v>
      </c>
      <c r="H31" s="9">
        <v>0</v>
      </c>
      <c r="I31" s="10" t="s">
        <v>152</v>
      </c>
      <c r="J31" s="9">
        <v>0</v>
      </c>
      <c r="K31" s="10" t="s">
        <v>246</v>
      </c>
      <c r="L31" s="9">
        <v>0</v>
      </c>
      <c r="M31" s="10" t="s">
        <v>226</v>
      </c>
      <c r="N31" s="9">
        <v>0</v>
      </c>
      <c r="O31" s="10" t="s">
        <v>246</v>
      </c>
      <c r="P31" s="9">
        <v>0</v>
      </c>
      <c r="Q31" s="10" t="s">
        <v>246</v>
      </c>
      <c r="R31" s="9">
        <v>0</v>
      </c>
      <c r="S31" s="10" t="s">
        <v>169</v>
      </c>
    </row>
    <row r="32" spans="1:19" x14ac:dyDescent="0.2">
      <c r="A32" s="15" t="s">
        <v>195</v>
      </c>
      <c r="B32" s="13">
        <v>0</v>
      </c>
      <c r="C32" s="14" t="s">
        <v>246</v>
      </c>
      <c r="D32" s="13">
        <v>0</v>
      </c>
      <c r="E32" s="14" t="s">
        <v>246</v>
      </c>
      <c r="F32" s="13">
        <v>0</v>
      </c>
      <c r="G32" s="14" t="s">
        <v>167</v>
      </c>
      <c r="H32" s="13">
        <v>0</v>
      </c>
      <c r="I32" s="14" t="s">
        <v>152</v>
      </c>
      <c r="J32" s="13">
        <v>0</v>
      </c>
      <c r="K32" s="14" t="s">
        <v>246</v>
      </c>
      <c r="L32" s="13">
        <v>0</v>
      </c>
      <c r="M32" s="14" t="s">
        <v>226</v>
      </c>
      <c r="N32" s="13">
        <v>0</v>
      </c>
      <c r="O32" s="14" t="s">
        <v>246</v>
      </c>
      <c r="P32" s="13">
        <v>0</v>
      </c>
      <c r="Q32" s="14" t="s">
        <v>246</v>
      </c>
      <c r="R32" s="13">
        <v>0</v>
      </c>
      <c r="S32" s="14" t="s">
        <v>169</v>
      </c>
    </row>
    <row r="34" spans="1:2" x14ac:dyDescent="0.2">
      <c r="A34" s="16" t="s">
        <v>196</v>
      </c>
      <c r="B34" s="16" t="s">
        <v>229</v>
      </c>
    </row>
    <row r="36" spans="1:2" x14ac:dyDescent="0.2">
      <c r="B36" s="16" t="s">
        <v>306</v>
      </c>
    </row>
    <row r="37" spans="1:2" x14ac:dyDescent="0.2">
      <c r="B37" s="16" t="s">
        <v>307</v>
      </c>
    </row>
    <row r="38" spans="1:2" x14ac:dyDescent="0.2">
      <c r="B38" s="16" t="s">
        <v>308</v>
      </c>
    </row>
    <row r="39" spans="1:2" x14ac:dyDescent="0.2">
      <c r="B39" s="16" t="s">
        <v>309</v>
      </c>
    </row>
    <row r="40" spans="1:2" x14ac:dyDescent="0.2">
      <c r="B40" s="16" t="s">
        <v>310</v>
      </c>
    </row>
    <row r="41" spans="1:2" x14ac:dyDescent="0.2">
      <c r="B41" s="16" t="s">
        <v>311</v>
      </c>
    </row>
    <row r="42" spans="1:2" x14ac:dyDescent="0.2">
      <c r="B42" s="16" t="s">
        <v>312</v>
      </c>
    </row>
    <row r="43" spans="1:2" x14ac:dyDescent="0.2">
      <c r="B43" s="16" t="s">
        <v>289</v>
      </c>
    </row>
    <row r="44" spans="1:2" x14ac:dyDescent="0.2">
      <c r="B44" s="16" t="s">
        <v>313</v>
      </c>
    </row>
    <row r="46" spans="1:2" x14ac:dyDescent="0.2">
      <c r="B46" s="16" t="s">
        <v>203</v>
      </c>
    </row>
    <row r="47" spans="1:2" x14ac:dyDescent="0.2">
      <c r="B47" s="16" t="s">
        <v>250</v>
      </c>
    </row>
    <row r="48" spans="1:2" x14ac:dyDescent="0.2">
      <c r="B48" s="16" t="s">
        <v>204</v>
      </c>
    </row>
    <row r="51" spans="1:1" x14ac:dyDescent="0.2">
      <c r="A51" s="17" t="str">
        <f>HYPERLINK("#'INTERACTIVE_GAMING 10'!A2", "&lt;&lt;&lt; Previous table")</f>
        <v>&lt;&lt;&lt; Previous table</v>
      </c>
    </row>
    <row r="52" spans="1:1" x14ac:dyDescent="0.2">
      <c r="A52" s="17" t="str">
        <f>HYPERLINK("#'INTERACTIVE_GAMING 12'!A2",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S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HYPERLINK("#'INDEX'!B47", "Link to index")</f>
        <v>Link to index</v>
      </c>
    </row>
    <row r="2" spans="1:19" ht="15.75" customHeight="1" x14ac:dyDescent="0.2">
      <c r="A2" s="27" t="s">
        <v>314</v>
      </c>
      <c r="B2" s="28"/>
      <c r="C2" s="28"/>
      <c r="D2" s="28"/>
      <c r="E2" s="28"/>
      <c r="F2" s="28"/>
      <c r="G2" s="28"/>
      <c r="H2" s="28"/>
      <c r="I2" s="28"/>
      <c r="J2" s="28"/>
      <c r="K2" s="28"/>
      <c r="L2" s="28"/>
      <c r="M2" s="28"/>
      <c r="N2" s="28"/>
      <c r="O2" s="28"/>
      <c r="P2" s="28"/>
      <c r="Q2" s="28"/>
      <c r="R2" s="28"/>
      <c r="S2" s="28"/>
    </row>
    <row r="3" spans="1:19" ht="15.75" customHeight="1" x14ac:dyDescent="0.2">
      <c r="A3" s="27" t="s">
        <v>58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0.87094190871369304</v>
      </c>
      <c r="G7" s="10" t="s">
        <v>152</v>
      </c>
      <c r="H7" s="9">
        <v>0</v>
      </c>
      <c r="I7" s="10" t="s">
        <v>152</v>
      </c>
      <c r="J7" s="9">
        <v>0</v>
      </c>
      <c r="K7" s="10" t="s">
        <v>246</v>
      </c>
      <c r="L7" s="9">
        <v>0</v>
      </c>
      <c r="M7" s="10" t="s">
        <v>152</v>
      </c>
      <c r="N7" s="9">
        <v>0</v>
      </c>
      <c r="O7" s="10" t="s">
        <v>246</v>
      </c>
      <c r="P7" s="9">
        <v>0</v>
      </c>
      <c r="Q7" s="10" t="s">
        <v>246</v>
      </c>
      <c r="R7" s="9">
        <v>0.87094190871369304</v>
      </c>
      <c r="S7" s="10" t="s">
        <v>152</v>
      </c>
    </row>
    <row r="8" spans="1:19" x14ac:dyDescent="0.2">
      <c r="A8" s="12" t="s">
        <v>164</v>
      </c>
      <c r="B8" s="9">
        <v>0</v>
      </c>
      <c r="C8" s="10" t="s">
        <v>246</v>
      </c>
      <c r="D8" s="9">
        <v>0</v>
      </c>
      <c r="E8" s="10" t="s">
        <v>246</v>
      </c>
      <c r="F8" s="9">
        <v>2.2453463796477502</v>
      </c>
      <c r="G8" s="10" t="s">
        <v>152</v>
      </c>
      <c r="H8" s="9">
        <v>0.43267710371820001</v>
      </c>
      <c r="I8" s="10" t="s">
        <v>152</v>
      </c>
      <c r="J8" s="9">
        <v>0</v>
      </c>
      <c r="K8" s="10" t="s">
        <v>246</v>
      </c>
      <c r="L8" s="9">
        <v>0</v>
      </c>
      <c r="M8" s="10" t="s">
        <v>152</v>
      </c>
      <c r="N8" s="9">
        <v>0</v>
      </c>
      <c r="O8" s="10" t="s">
        <v>246</v>
      </c>
      <c r="P8" s="9">
        <v>0</v>
      </c>
      <c r="Q8" s="10" t="s">
        <v>246</v>
      </c>
      <c r="R8" s="9">
        <v>2.67802348336595</v>
      </c>
      <c r="S8" s="10" t="s">
        <v>152</v>
      </c>
    </row>
    <row r="9" spans="1:19" x14ac:dyDescent="0.2">
      <c r="A9" s="12" t="s">
        <v>165</v>
      </c>
      <c r="B9" s="9">
        <v>0</v>
      </c>
      <c r="C9" s="10" t="s">
        <v>246</v>
      </c>
      <c r="D9" s="9">
        <v>0</v>
      </c>
      <c r="E9" s="10" t="s">
        <v>246</v>
      </c>
      <c r="F9" s="9">
        <v>1.56099239543726</v>
      </c>
      <c r="G9" s="10" t="s">
        <v>152</v>
      </c>
      <c r="H9" s="9">
        <v>0</v>
      </c>
      <c r="I9" s="10" t="s">
        <v>302</v>
      </c>
      <c r="J9" s="9">
        <v>0</v>
      </c>
      <c r="K9" s="10" t="s">
        <v>246</v>
      </c>
      <c r="L9" s="9">
        <v>9.2585551330798491E-3</v>
      </c>
      <c r="M9" s="10" t="s">
        <v>152</v>
      </c>
      <c r="N9" s="9">
        <v>0</v>
      </c>
      <c r="O9" s="10" t="s">
        <v>246</v>
      </c>
      <c r="P9" s="9">
        <v>0</v>
      </c>
      <c r="Q9" s="10" t="s">
        <v>246</v>
      </c>
      <c r="R9" s="9">
        <v>1.5702509505703399</v>
      </c>
      <c r="S9" s="10" t="s">
        <v>152</v>
      </c>
    </row>
    <row r="10" spans="1:19" x14ac:dyDescent="0.2">
      <c r="A10" s="12" t="s">
        <v>166</v>
      </c>
      <c r="B10" s="9">
        <v>0</v>
      </c>
      <c r="C10" s="10" t="s">
        <v>246</v>
      </c>
      <c r="D10" s="9">
        <v>0</v>
      </c>
      <c r="E10" s="10" t="s">
        <v>246</v>
      </c>
      <c r="F10" s="9">
        <v>1.3298154981549799</v>
      </c>
      <c r="G10" s="10" t="s">
        <v>152</v>
      </c>
      <c r="H10" s="9">
        <v>0</v>
      </c>
      <c r="I10" s="10" t="s">
        <v>152</v>
      </c>
      <c r="J10" s="9">
        <v>0</v>
      </c>
      <c r="K10" s="10" t="s">
        <v>246</v>
      </c>
      <c r="L10" s="9">
        <v>1.7970479704797E-3</v>
      </c>
      <c r="M10" s="10" t="s">
        <v>152</v>
      </c>
      <c r="N10" s="9">
        <v>0</v>
      </c>
      <c r="O10" s="10" t="s">
        <v>246</v>
      </c>
      <c r="P10" s="9">
        <v>0</v>
      </c>
      <c r="Q10" s="10" t="s">
        <v>246</v>
      </c>
      <c r="R10" s="9">
        <v>1.33161254612546</v>
      </c>
      <c r="S10" s="10" t="s">
        <v>152</v>
      </c>
    </row>
    <row r="11" spans="1:19" x14ac:dyDescent="0.2">
      <c r="A11" s="12" t="s">
        <v>170</v>
      </c>
      <c r="B11" s="9">
        <v>0</v>
      </c>
      <c r="C11" s="10" t="s">
        <v>246</v>
      </c>
      <c r="D11" s="9">
        <v>0</v>
      </c>
      <c r="E11" s="10" t="s">
        <v>246</v>
      </c>
      <c r="F11" s="9">
        <v>1.0371783783783799</v>
      </c>
      <c r="G11" s="10" t="s">
        <v>152</v>
      </c>
      <c r="H11" s="9">
        <v>0</v>
      </c>
      <c r="I11" s="10" t="s">
        <v>152</v>
      </c>
      <c r="J11" s="9">
        <v>0</v>
      </c>
      <c r="K11" s="10" t="s">
        <v>246</v>
      </c>
      <c r="L11" s="9">
        <v>0</v>
      </c>
      <c r="M11" s="10" t="s">
        <v>152</v>
      </c>
      <c r="N11" s="9">
        <v>0</v>
      </c>
      <c r="O11" s="10" t="s">
        <v>246</v>
      </c>
      <c r="P11" s="9">
        <v>0</v>
      </c>
      <c r="Q11" s="10" t="s">
        <v>246</v>
      </c>
      <c r="R11" s="9">
        <v>1.0371783783783799</v>
      </c>
      <c r="S11" s="10" t="s">
        <v>152</v>
      </c>
    </row>
    <row r="12" spans="1:19" x14ac:dyDescent="0.2">
      <c r="A12" s="12" t="s">
        <v>171</v>
      </c>
      <c r="B12" s="9">
        <v>0</v>
      </c>
      <c r="C12" s="10" t="s">
        <v>246</v>
      </c>
      <c r="D12" s="9">
        <v>0</v>
      </c>
      <c r="E12" s="10" t="s">
        <v>246</v>
      </c>
      <c r="F12" s="9">
        <v>0.96371126760563397</v>
      </c>
      <c r="G12" s="10" t="s">
        <v>152</v>
      </c>
      <c r="H12" s="9">
        <v>0</v>
      </c>
      <c r="I12" s="10" t="s">
        <v>152</v>
      </c>
      <c r="J12" s="9">
        <v>0</v>
      </c>
      <c r="K12" s="10" t="s">
        <v>246</v>
      </c>
      <c r="L12" s="9">
        <v>0</v>
      </c>
      <c r="M12" s="10" t="s">
        <v>152</v>
      </c>
      <c r="N12" s="9">
        <v>0</v>
      </c>
      <c r="O12" s="10" t="s">
        <v>246</v>
      </c>
      <c r="P12" s="9">
        <v>0</v>
      </c>
      <c r="Q12" s="10" t="s">
        <v>246</v>
      </c>
      <c r="R12" s="9">
        <v>0.96371126760563397</v>
      </c>
      <c r="S12" s="10" t="s">
        <v>152</v>
      </c>
    </row>
    <row r="13" spans="1:19" x14ac:dyDescent="0.2">
      <c r="A13" s="12" t="s">
        <v>172</v>
      </c>
      <c r="B13" s="9">
        <v>0</v>
      </c>
      <c r="C13" s="10" t="s">
        <v>246</v>
      </c>
      <c r="D13" s="9">
        <v>0</v>
      </c>
      <c r="E13" s="10" t="s">
        <v>246</v>
      </c>
      <c r="F13" s="9">
        <v>0.98535225255972703</v>
      </c>
      <c r="G13" s="10" t="s">
        <v>152</v>
      </c>
      <c r="H13" s="9">
        <v>0</v>
      </c>
      <c r="I13" s="10" t="s">
        <v>152</v>
      </c>
      <c r="J13" s="9">
        <v>0</v>
      </c>
      <c r="K13" s="10" t="s">
        <v>246</v>
      </c>
      <c r="L13" s="9">
        <v>1.6122525597269599</v>
      </c>
      <c r="M13" s="10" t="s">
        <v>210</v>
      </c>
      <c r="N13" s="9">
        <v>0</v>
      </c>
      <c r="O13" s="10" t="s">
        <v>246</v>
      </c>
      <c r="P13" s="9">
        <v>0</v>
      </c>
      <c r="Q13" s="10" t="s">
        <v>246</v>
      </c>
      <c r="R13" s="9">
        <v>2.5976048122866899</v>
      </c>
      <c r="S13" s="10" t="s">
        <v>152</v>
      </c>
    </row>
    <row r="14" spans="1:19" x14ac:dyDescent="0.2">
      <c r="A14" s="12" t="s">
        <v>173</v>
      </c>
      <c r="B14" s="9">
        <v>0</v>
      </c>
      <c r="C14" s="10" t="s">
        <v>246</v>
      </c>
      <c r="D14" s="9">
        <v>0</v>
      </c>
      <c r="E14" s="10" t="s">
        <v>246</v>
      </c>
      <c r="F14" s="9">
        <v>0.44096517412935299</v>
      </c>
      <c r="G14" s="10" t="s">
        <v>152</v>
      </c>
      <c r="H14" s="9">
        <v>0</v>
      </c>
      <c r="I14" s="10" t="s">
        <v>152</v>
      </c>
      <c r="J14" s="9">
        <v>0</v>
      </c>
      <c r="K14" s="10" t="s">
        <v>246</v>
      </c>
      <c r="L14" s="9">
        <v>8.0730547263681594</v>
      </c>
      <c r="M14" s="10" t="s">
        <v>210</v>
      </c>
      <c r="N14" s="9">
        <v>0</v>
      </c>
      <c r="O14" s="10" t="s">
        <v>246</v>
      </c>
      <c r="P14" s="9">
        <v>0</v>
      </c>
      <c r="Q14" s="10" t="s">
        <v>246</v>
      </c>
      <c r="R14" s="9">
        <v>8.5140199004975106</v>
      </c>
      <c r="S14" s="10" t="s">
        <v>152</v>
      </c>
    </row>
    <row r="15" spans="1:19" x14ac:dyDescent="0.2">
      <c r="A15" s="12" t="s">
        <v>174</v>
      </c>
      <c r="B15" s="9">
        <v>0</v>
      </c>
      <c r="C15" s="10" t="s">
        <v>246</v>
      </c>
      <c r="D15" s="9">
        <v>0</v>
      </c>
      <c r="E15" s="10" t="s">
        <v>246</v>
      </c>
      <c r="F15" s="9">
        <v>0.235411694839744</v>
      </c>
      <c r="G15" s="10" t="s">
        <v>152</v>
      </c>
      <c r="H15" s="9">
        <v>0</v>
      </c>
      <c r="I15" s="10" t="s">
        <v>152</v>
      </c>
      <c r="J15" s="9">
        <v>0</v>
      </c>
      <c r="K15" s="10" t="s">
        <v>246</v>
      </c>
      <c r="L15" s="9">
        <v>0</v>
      </c>
      <c r="M15" s="10" t="s">
        <v>303</v>
      </c>
      <c r="N15" s="9">
        <v>0</v>
      </c>
      <c r="O15" s="10" t="s">
        <v>246</v>
      </c>
      <c r="P15" s="9">
        <v>0</v>
      </c>
      <c r="Q15" s="10" t="s">
        <v>246</v>
      </c>
      <c r="R15" s="9">
        <v>0.235411694839744</v>
      </c>
      <c r="S15" s="10" t="s">
        <v>152</v>
      </c>
    </row>
    <row r="16" spans="1:19" x14ac:dyDescent="0.2">
      <c r="A16" s="12" t="s">
        <v>176</v>
      </c>
      <c r="B16" s="9">
        <v>0</v>
      </c>
      <c r="C16" s="10" t="s">
        <v>246</v>
      </c>
      <c r="D16" s="9">
        <v>0</v>
      </c>
      <c r="E16" s="10" t="s">
        <v>246</v>
      </c>
      <c r="F16" s="9">
        <v>4.7460929611197501E-2</v>
      </c>
      <c r="G16" s="10" t="s">
        <v>152</v>
      </c>
      <c r="H16" s="9">
        <v>0</v>
      </c>
      <c r="I16" s="10" t="s">
        <v>152</v>
      </c>
      <c r="J16" s="9">
        <v>0</v>
      </c>
      <c r="K16" s="10" t="s">
        <v>246</v>
      </c>
      <c r="L16" s="9">
        <v>0</v>
      </c>
      <c r="M16" s="10" t="s">
        <v>246</v>
      </c>
      <c r="N16" s="9">
        <v>0</v>
      </c>
      <c r="O16" s="10" t="s">
        <v>246</v>
      </c>
      <c r="P16" s="9">
        <v>0</v>
      </c>
      <c r="Q16" s="10" t="s">
        <v>246</v>
      </c>
      <c r="R16" s="9">
        <v>4.7460929611197501E-2</v>
      </c>
      <c r="S16" s="10" t="s">
        <v>152</v>
      </c>
    </row>
    <row r="17" spans="1:19" x14ac:dyDescent="0.2">
      <c r="A17" s="12" t="s">
        <v>177</v>
      </c>
      <c r="B17" s="9">
        <v>0</v>
      </c>
      <c r="C17" s="10" t="s">
        <v>246</v>
      </c>
      <c r="D17" s="9">
        <v>0</v>
      </c>
      <c r="E17" s="10" t="s">
        <v>246</v>
      </c>
      <c r="F17" s="9">
        <v>0</v>
      </c>
      <c r="G17" s="10" t="s">
        <v>304</v>
      </c>
      <c r="H17" s="9">
        <v>0</v>
      </c>
      <c r="I17" s="10" t="s">
        <v>152</v>
      </c>
      <c r="J17" s="9">
        <v>0</v>
      </c>
      <c r="K17" s="10" t="s">
        <v>246</v>
      </c>
      <c r="L17" s="9">
        <v>0</v>
      </c>
      <c r="M17" s="10" t="s">
        <v>246</v>
      </c>
      <c r="N17" s="9">
        <v>0</v>
      </c>
      <c r="O17" s="10" t="s">
        <v>246</v>
      </c>
      <c r="P17" s="9">
        <v>0</v>
      </c>
      <c r="Q17" s="10" t="s">
        <v>246</v>
      </c>
      <c r="R17" s="9">
        <v>0</v>
      </c>
      <c r="S17" s="10" t="s">
        <v>152</v>
      </c>
    </row>
    <row r="18" spans="1:19" x14ac:dyDescent="0.2">
      <c r="A18" s="12" t="s">
        <v>178</v>
      </c>
      <c r="B18" s="9">
        <v>0</v>
      </c>
      <c r="C18" s="10" t="s">
        <v>246</v>
      </c>
      <c r="D18" s="9">
        <v>0</v>
      </c>
      <c r="E18" s="10" t="s">
        <v>246</v>
      </c>
      <c r="F18" s="9">
        <v>0</v>
      </c>
      <c r="G18" s="10" t="s">
        <v>246</v>
      </c>
      <c r="H18" s="9">
        <v>0</v>
      </c>
      <c r="I18" s="10" t="s">
        <v>152</v>
      </c>
      <c r="J18" s="9">
        <v>0</v>
      </c>
      <c r="K18" s="10" t="s">
        <v>246</v>
      </c>
      <c r="L18" s="9">
        <v>0</v>
      </c>
      <c r="M18" s="10" t="s">
        <v>246</v>
      </c>
      <c r="N18" s="9">
        <v>0</v>
      </c>
      <c r="O18" s="10" t="s">
        <v>246</v>
      </c>
      <c r="P18" s="9">
        <v>0</v>
      </c>
      <c r="Q18" s="10" t="s">
        <v>246</v>
      </c>
      <c r="R18" s="9">
        <v>0</v>
      </c>
      <c r="S18" s="10" t="s">
        <v>152</v>
      </c>
    </row>
    <row r="19" spans="1:19" x14ac:dyDescent="0.2">
      <c r="A19" s="12" t="s">
        <v>179</v>
      </c>
      <c r="B19" s="9">
        <v>0</v>
      </c>
      <c r="C19" s="10" t="s">
        <v>246</v>
      </c>
      <c r="D19" s="9">
        <v>0</v>
      </c>
      <c r="E19" s="10" t="s">
        <v>246</v>
      </c>
      <c r="F19" s="9">
        <v>0</v>
      </c>
      <c r="G19" s="10" t="s">
        <v>246</v>
      </c>
      <c r="H19" s="9">
        <v>0</v>
      </c>
      <c r="I19" s="10" t="s">
        <v>152</v>
      </c>
      <c r="J19" s="9">
        <v>0</v>
      </c>
      <c r="K19" s="10" t="s">
        <v>246</v>
      </c>
      <c r="L19" s="9">
        <v>0</v>
      </c>
      <c r="M19" s="10" t="s">
        <v>246</v>
      </c>
      <c r="N19" s="9">
        <v>0</v>
      </c>
      <c r="O19" s="10" t="s">
        <v>246</v>
      </c>
      <c r="P19" s="9">
        <v>0</v>
      </c>
      <c r="Q19" s="10" t="s">
        <v>246</v>
      </c>
      <c r="R19" s="9">
        <v>0</v>
      </c>
      <c r="S19" s="10" t="s">
        <v>152</v>
      </c>
    </row>
    <row r="20" spans="1:19" x14ac:dyDescent="0.2">
      <c r="A20" s="12" t="s">
        <v>180</v>
      </c>
      <c r="B20" s="9">
        <v>0</v>
      </c>
      <c r="C20" s="10" t="s">
        <v>246</v>
      </c>
      <c r="D20" s="9">
        <v>0</v>
      </c>
      <c r="E20" s="10" t="s">
        <v>246</v>
      </c>
      <c r="F20" s="9">
        <v>0</v>
      </c>
      <c r="G20" s="10" t="s">
        <v>246</v>
      </c>
      <c r="H20" s="9">
        <v>0</v>
      </c>
      <c r="I20" s="10" t="s">
        <v>152</v>
      </c>
      <c r="J20" s="9">
        <v>0</v>
      </c>
      <c r="K20" s="10" t="s">
        <v>246</v>
      </c>
      <c r="L20" s="9">
        <v>0</v>
      </c>
      <c r="M20" s="10" t="s">
        <v>246</v>
      </c>
      <c r="N20" s="9">
        <v>0</v>
      </c>
      <c r="O20" s="10" t="s">
        <v>246</v>
      </c>
      <c r="P20" s="9">
        <v>0</v>
      </c>
      <c r="Q20" s="10" t="s">
        <v>246</v>
      </c>
      <c r="R20" s="9">
        <v>0</v>
      </c>
      <c r="S20" s="10" t="s">
        <v>152</v>
      </c>
    </row>
    <row r="21" spans="1:19" x14ac:dyDescent="0.2">
      <c r="A21" s="12" t="s">
        <v>181</v>
      </c>
      <c r="B21" s="9">
        <v>0</v>
      </c>
      <c r="C21" s="10" t="s">
        <v>246</v>
      </c>
      <c r="D21" s="9">
        <v>0</v>
      </c>
      <c r="E21" s="10" t="s">
        <v>246</v>
      </c>
      <c r="F21" s="9">
        <v>0</v>
      </c>
      <c r="G21" s="10" t="s">
        <v>246</v>
      </c>
      <c r="H21" s="9">
        <v>0</v>
      </c>
      <c r="I21" s="10" t="s">
        <v>152</v>
      </c>
      <c r="J21" s="9">
        <v>0</v>
      </c>
      <c r="K21" s="10" t="s">
        <v>246</v>
      </c>
      <c r="L21" s="9">
        <v>0</v>
      </c>
      <c r="M21" s="10" t="s">
        <v>246</v>
      </c>
      <c r="N21" s="9">
        <v>0</v>
      </c>
      <c r="O21" s="10" t="s">
        <v>246</v>
      </c>
      <c r="P21" s="9">
        <v>0</v>
      </c>
      <c r="Q21" s="10" t="s">
        <v>246</v>
      </c>
      <c r="R21" s="9">
        <v>0</v>
      </c>
      <c r="S21" s="10" t="s">
        <v>152</v>
      </c>
    </row>
    <row r="22" spans="1:19" x14ac:dyDescent="0.2">
      <c r="A22" s="12" t="s">
        <v>182</v>
      </c>
      <c r="B22" s="9">
        <v>0</v>
      </c>
      <c r="C22" s="10" t="s">
        <v>246</v>
      </c>
      <c r="D22" s="9">
        <v>0</v>
      </c>
      <c r="E22" s="10" t="s">
        <v>246</v>
      </c>
      <c r="F22" s="9">
        <v>0</v>
      </c>
      <c r="G22" s="10" t="s">
        <v>246</v>
      </c>
      <c r="H22" s="9">
        <v>0</v>
      </c>
      <c r="I22" s="10" t="s">
        <v>152</v>
      </c>
      <c r="J22" s="9">
        <v>0</v>
      </c>
      <c r="K22" s="10" t="s">
        <v>246</v>
      </c>
      <c r="L22" s="9">
        <v>0</v>
      </c>
      <c r="M22" s="10" t="s">
        <v>246</v>
      </c>
      <c r="N22" s="9">
        <v>0</v>
      </c>
      <c r="O22" s="10" t="s">
        <v>246</v>
      </c>
      <c r="P22" s="9">
        <v>0</v>
      </c>
      <c r="Q22" s="10" t="s">
        <v>246</v>
      </c>
      <c r="R22" s="9">
        <v>0</v>
      </c>
      <c r="S22" s="10" t="s">
        <v>152</v>
      </c>
    </row>
    <row r="23" spans="1:19" x14ac:dyDescent="0.2">
      <c r="A23" s="12" t="s">
        <v>184</v>
      </c>
      <c r="B23" s="9">
        <v>0</v>
      </c>
      <c r="C23" s="10" t="s">
        <v>246</v>
      </c>
      <c r="D23" s="9">
        <v>0</v>
      </c>
      <c r="E23" s="10" t="s">
        <v>246</v>
      </c>
      <c r="F23" s="9">
        <v>0</v>
      </c>
      <c r="G23" s="10" t="s">
        <v>246</v>
      </c>
      <c r="H23" s="9">
        <v>0</v>
      </c>
      <c r="I23" s="10" t="s">
        <v>152</v>
      </c>
      <c r="J23" s="9">
        <v>0</v>
      </c>
      <c r="K23" s="10" t="s">
        <v>246</v>
      </c>
      <c r="L23" s="9">
        <v>0</v>
      </c>
      <c r="M23" s="10" t="s">
        <v>246</v>
      </c>
      <c r="N23" s="9">
        <v>0</v>
      </c>
      <c r="O23" s="10" t="s">
        <v>246</v>
      </c>
      <c r="P23" s="9">
        <v>0</v>
      </c>
      <c r="Q23" s="10" t="s">
        <v>246</v>
      </c>
      <c r="R23" s="9">
        <v>0</v>
      </c>
      <c r="S23" s="10" t="s">
        <v>152</v>
      </c>
    </row>
    <row r="24" spans="1:19" x14ac:dyDescent="0.2">
      <c r="A24" s="12" t="s">
        <v>185</v>
      </c>
      <c r="B24" s="9">
        <v>0</v>
      </c>
      <c r="C24" s="10" t="s">
        <v>246</v>
      </c>
      <c r="D24" s="9">
        <v>0</v>
      </c>
      <c r="E24" s="10" t="s">
        <v>246</v>
      </c>
      <c r="F24" s="9">
        <v>0</v>
      </c>
      <c r="G24" s="10" t="s">
        <v>246</v>
      </c>
      <c r="H24" s="9">
        <v>0</v>
      </c>
      <c r="I24" s="10" t="s">
        <v>152</v>
      </c>
      <c r="J24" s="9">
        <v>0</v>
      </c>
      <c r="K24" s="10" t="s">
        <v>246</v>
      </c>
      <c r="L24" s="9">
        <v>0</v>
      </c>
      <c r="M24" s="10" t="s">
        <v>246</v>
      </c>
      <c r="N24" s="9">
        <v>0</v>
      </c>
      <c r="O24" s="10" t="s">
        <v>246</v>
      </c>
      <c r="P24" s="9">
        <v>0</v>
      </c>
      <c r="Q24" s="10" t="s">
        <v>246</v>
      </c>
      <c r="R24" s="9">
        <v>0</v>
      </c>
      <c r="S24" s="10" t="s">
        <v>152</v>
      </c>
    </row>
    <row r="25" spans="1:19" x14ac:dyDescent="0.2">
      <c r="A25" s="12" t="s">
        <v>187</v>
      </c>
      <c r="B25" s="9">
        <v>0</v>
      </c>
      <c r="C25" s="10" t="s">
        <v>246</v>
      </c>
      <c r="D25" s="9">
        <v>0</v>
      </c>
      <c r="E25" s="10" t="s">
        <v>246</v>
      </c>
      <c r="F25" s="9">
        <v>0</v>
      </c>
      <c r="G25" s="10" t="s">
        <v>246</v>
      </c>
      <c r="H25" s="9">
        <v>0</v>
      </c>
      <c r="I25" s="10" t="s">
        <v>152</v>
      </c>
      <c r="J25" s="9">
        <v>0</v>
      </c>
      <c r="K25" s="10" t="s">
        <v>246</v>
      </c>
      <c r="L25" s="9">
        <v>0</v>
      </c>
      <c r="M25" s="10" t="s">
        <v>246</v>
      </c>
      <c r="N25" s="9">
        <v>0</v>
      </c>
      <c r="O25" s="10" t="s">
        <v>246</v>
      </c>
      <c r="P25" s="9">
        <v>0</v>
      </c>
      <c r="Q25" s="10" t="s">
        <v>246</v>
      </c>
      <c r="R25" s="9">
        <v>0</v>
      </c>
      <c r="S25" s="10" t="s">
        <v>152</v>
      </c>
    </row>
    <row r="26" spans="1:19" x14ac:dyDescent="0.2">
      <c r="A26" s="12" t="s">
        <v>188</v>
      </c>
      <c r="B26" s="9">
        <v>0</v>
      </c>
      <c r="C26" s="10" t="s">
        <v>246</v>
      </c>
      <c r="D26" s="9">
        <v>0</v>
      </c>
      <c r="E26" s="10" t="s">
        <v>246</v>
      </c>
      <c r="F26" s="9">
        <v>0</v>
      </c>
      <c r="G26" s="10" t="s">
        <v>246</v>
      </c>
      <c r="H26" s="9">
        <v>0</v>
      </c>
      <c r="I26" s="10" t="s">
        <v>152</v>
      </c>
      <c r="J26" s="9">
        <v>0</v>
      </c>
      <c r="K26" s="10" t="s">
        <v>246</v>
      </c>
      <c r="L26" s="9">
        <v>0</v>
      </c>
      <c r="M26" s="10" t="s">
        <v>246</v>
      </c>
      <c r="N26" s="9">
        <v>0</v>
      </c>
      <c r="O26" s="10" t="s">
        <v>246</v>
      </c>
      <c r="P26" s="9">
        <v>0</v>
      </c>
      <c r="Q26" s="10" t="s">
        <v>246</v>
      </c>
      <c r="R26" s="9">
        <v>0</v>
      </c>
      <c r="S26" s="10" t="s">
        <v>152</v>
      </c>
    </row>
    <row r="27" spans="1:19" x14ac:dyDescent="0.2">
      <c r="A27" s="12" t="s">
        <v>189</v>
      </c>
      <c r="B27" s="9">
        <v>0</v>
      </c>
      <c r="C27" s="10" t="s">
        <v>246</v>
      </c>
      <c r="D27" s="9">
        <v>0</v>
      </c>
      <c r="E27" s="10" t="s">
        <v>246</v>
      </c>
      <c r="F27" s="9">
        <v>0.109165628891656</v>
      </c>
      <c r="G27" s="10" t="s">
        <v>224</v>
      </c>
      <c r="H27" s="9">
        <v>0</v>
      </c>
      <c r="I27" s="10" t="s">
        <v>152</v>
      </c>
      <c r="J27" s="9">
        <v>0</v>
      </c>
      <c r="K27" s="10" t="s">
        <v>246</v>
      </c>
      <c r="L27" s="9">
        <v>0</v>
      </c>
      <c r="M27" s="10" t="s">
        <v>246</v>
      </c>
      <c r="N27" s="9">
        <v>0</v>
      </c>
      <c r="O27" s="10" t="s">
        <v>246</v>
      </c>
      <c r="P27" s="9">
        <v>0</v>
      </c>
      <c r="Q27" s="10" t="s">
        <v>246</v>
      </c>
      <c r="R27" s="9">
        <v>0.109165628891656</v>
      </c>
      <c r="S27" s="10" t="s">
        <v>152</v>
      </c>
    </row>
    <row r="28" spans="1:19" x14ac:dyDescent="0.2">
      <c r="A28" s="12" t="s">
        <v>190</v>
      </c>
      <c r="B28" s="9">
        <v>0</v>
      </c>
      <c r="C28" s="10" t="s">
        <v>246</v>
      </c>
      <c r="D28" s="9">
        <v>0</v>
      </c>
      <c r="E28" s="10" t="s">
        <v>246</v>
      </c>
      <c r="F28" s="9">
        <v>0.28885784313725499</v>
      </c>
      <c r="G28" s="10" t="s">
        <v>152</v>
      </c>
      <c r="H28" s="9">
        <v>0</v>
      </c>
      <c r="I28" s="10" t="s">
        <v>152</v>
      </c>
      <c r="J28" s="9">
        <v>0</v>
      </c>
      <c r="K28" s="10" t="s">
        <v>246</v>
      </c>
      <c r="L28" s="9">
        <v>0</v>
      </c>
      <c r="M28" s="10" t="s">
        <v>246</v>
      </c>
      <c r="N28" s="9">
        <v>0</v>
      </c>
      <c r="O28" s="10" t="s">
        <v>246</v>
      </c>
      <c r="P28" s="9">
        <v>0</v>
      </c>
      <c r="Q28" s="10" t="s">
        <v>246</v>
      </c>
      <c r="R28" s="9">
        <v>0.28885784313725499</v>
      </c>
      <c r="S28" s="10" t="s">
        <v>152</v>
      </c>
    </row>
    <row r="29" spans="1:19" x14ac:dyDescent="0.2">
      <c r="A29" s="12" t="s">
        <v>191</v>
      </c>
      <c r="B29" s="9">
        <v>0</v>
      </c>
      <c r="C29" s="10" t="s">
        <v>246</v>
      </c>
      <c r="D29" s="9">
        <v>0</v>
      </c>
      <c r="E29" s="10" t="s">
        <v>246</v>
      </c>
      <c r="F29" s="9">
        <v>0.43047831184056301</v>
      </c>
      <c r="G29" s="10" t="s">
        <v>152</v>
      </c>
      <c r="H29" s="9">
        <v>0</v>
      </c>
      <c r="I29" s="10" t="s">
        <v>152</v>
      </c>
      <c r="J29" s="9">
        <v>0</v>
      </c>
      <c r="K29" s="10" t="s">
        <v>246</v>
      </c>
      <c r="L29" s="9">
        <v>0</v>
      </c>
      <c r="M29" s="10" t="s">
        <v>246</v>
      </c>
      <c r="N29" s="9">
        <v>0</v>
      </c>
      <c r="O29" s="10" t="s">
        <v>246</v>
      </c>
      <c r="P29" s="9">
        <v>0</v>
      </c>
      <c r="Q29" s="10" t="s">
        <v>246</v>
      </c>
      <c r="R29" s="9">
        <v>0.43047831184056301</v>
      </c>
      <c r="S29" s="10" t="s">
        <v>152</v>
      </c>
    </row>
    <row r="30" spans="1:19" x14ac:dyDescent="0.2">
      <c r="A30" s="12" t="s">
        <v>192</v>
      </c>
      <c r="B30" s="9">
        <v>0</v>
      </c>
      <c r="C30" s="10" t="s">
        <v>246</v>
      </c>
      <c r="D30" s="9">
        <v>0</v>
      </c>
      <c r="E30" s="10" t="s">
        <v>246</v>
      </c>
      <c r="F30" s="9">
        <v>0.68809419496166502</v>
      </c>
      <c r="G30" s="10" t="s">
        <v>152</v>
      </c>
      <c r="H30" s="9">
        <v>0</v>
      </c>
      <c r="I30" s="10" t="s">
        <v>152</v>
      </c>
      <c r="J30" s="9">
        <v>0</v>
      </c>
      <c r="K30" s="10" t="s">
        <v>246</v>
      </c>
      <c r="L30" s="9">
        <v>0</v>
      </c>
      <c r="M30" s="10" t="s">
        <v>246</v>
      </c>
      <c r="N30" s="9">
        <v>0</v>
      </c>
      <c r="O30" s="10" t="s">
        <v>246</v>
      </c>
      <c r="P30" s="9">
        <v>0</v>
      </c>
      <c r="Q30" s="10" t="s">
        <v>246</v>
      </c>
      <c r="R30" s="9">
        <v>0.68809419496166502</v>
      </c>
      <c r="S30" s="10" t="s">
        <v>152</v>
      </c>
    </row>
    <row r="31" spans="1:19" x14ac:dyDescent="0.2">
      <c r="A31" s="12" t="s">
        <v>193</v>
      </c>
      <c r="B31" s="9">
        <v>0</v>
      </c>
      <c r="C31" s="10" t="s">
        <v>246</v>
      </c>
      <c r="D31" s="9">
        <v>0</v>
      </c>
      <c r="E31" s="10" t="s">
        <v>246</v>
      </c>
      <c r="F31" s="9">
        <v>0</v>
      </c>
      <c r="G31" s="10" t="s">
        <v>305</v>
      </c>
      <c r="H31" s="9">
        <v>0</v>
      </c>
      <c r="I31" s="10" t="s">
        <v>152</v>
      </c>
      <c r="J31" s="9">
        <v>0</v>
      </c>
      <c r="K31" s="10" t="s">
        <v>246</v>
      </c>
      <c r="L31" s="9">
        <v>0</v>
      </c>
      <c r="M31" s="10" t="s">
        <v>226</v>
      </c>
      <c r="N31" s="9">
        <v>0</v>
      </c>
      <c r="O31" s="10" t="s">
        <v>246</v>
      </c>
      <c r="P31" s="9">
        <v>0</v>
      </c>
      <c r="Q31" s="10" t="s">
        <v>246</v>
      </c>
      <c r="R31" s="9">
        <v>0</v>
      </c>
      <c r="S31" s="10" t="s">
        <v>169</v>
      </c>
    </row>
    <row r="32" spans="1:19" x14ac:dyDescent="0.2">
      <c r="A32" s="15" t="s">
        <v>195</v>
      </c>
      <c r="B32" s="13">
        <v>0</v>
      </c>
      <c r="C32" s="14" t="s">
        <v>246</v>
      </c>
      <c r="D32" s="13">
        <v>0</v>
      </c>
      <c r="E32" s="14" t="s">
        <v>246</v>
      </c>
      <c r="F32" s="13">
        <v>0</v>
      </c>
      <c r="G32" s="14" t="s">
        <v>167</v>
      </c>
      <c r="H32" s="13">
        <v>0</v>
      </c>
      <c r="I32" s="14" t="s">
        <v>152</v>
      </c>
      <c r="J32" s="13">
        <v>0</v>
      </c>
      <c r="K32" s="14" t="s">
        <v>246</v>
      </c>
      <c r="L32" s="13">
        <v>0</v>
      </c>
      <c r="M32" s="14" t="s">
        <v>226</v>
      </c>
      <c r="N32" s="13">
        <v>0</v>
      </c>
      <c r="O32" s="14" t="s">
        <v>246</v>
      </c>
      <c r="P32" s="13">
        <v>0</v>
      </c>
      <c r="Q32" s="14" t="s">
        <v>246</v>
      </c>
      <c r="R32" s="13">
        <v>0</v>
      </c>
      <c r="S32" s="14" t="s">
        <v>169</v>
      </c>
    </row>
    <row r="34" spans="1:2" x14ac:dyDescent="0.2">
      <c r="A34" s="16" t="s">
        <v>196</v>
      </c>
      <c r="B34" s="16" t="s">
        <v>229</v>
      </c>
    </row>
    <row r="36" spans="1:2" x14ac:dyDescent="0.2">
      <c r="B36" s="16" t="s">
        <v>306</v>
      </c>
    </row>
    <row r="37" spans="1:2" x14ac:dyDescent="0.2">
      <c r="B37" s="16" t="s">
        <v>307</v>
      </c>
    </row>
    <row r="38" spans="1:2" x14ac:dyDescent="0.2">
      <c r="B38" s="16" t="s">
        <v>308</v>
      </c>
    </row>
    <row r="39" spans="1:2" x14ac:dyDescent="0.2">
      <c r="B39" s="16" t="s">
        <v>309</v>
      </c>
    </row>
    <row r="40" spans="1:2" x14ac:dyDescent="0.2">
      <c r="B40" s="16" t="s">
        <v>310</v>
      </c>
    </row>
    <row r="41" spans="1:2" x14ac:dyDescent="0.2">
      <c r="B41" s="16" t="s">
        <v>311</v>
      </c>
    </row>
    <row r="42" spans="1:2" x14ac:dyDescent="0.2">
      <c r="B42" s="16" t="s">
        <v>312</v>
      </c>
    </row>
    <row r="43" spans="1:2" x14ac:dyDescent="0.2">
      <c r="B43" s="16" t="s">
        <v>289</v>
      </c>
    </row>
    <row r="44" spans="1:2" x14ac:dyDescent="0.2">
      <c r="B44" s="16" t="s">
        <v>313</v>
      </c>
    </row>
    <row r="46" spans="1:2" x14ac:dyDescent="0.2">
      <c r="B46" s="16" t="s">
        <v>203</v>
      </c>
    </row>
    <row r="47" spans="1:2" x14ac:dyDescent="0.2">
      <c r="B47" s="16" t="s">
        <v>250</v>
      </c>
    </row>
    <row r="48" spans="1:2" x14ac:dyDescent="0.2">
      <c r="B48" s="16" t="s">
        <v>204</v>
      </c>
    </row>
    <row r="51" spans="1:1" x14ac:dyDescent="0.2">
      <c r="A51" s="17" t="str">
        <f>HYPERLINK("#'INTERACTIVE_GAMING 11'!A2", "&lt;&lt;&lt; Previous table")</f>
        <v>&lt;&lt;&lt; Previous table</v>
      </c>
    </row>
    <row r="52" spans="1:1" x14ac:dyDescent="0.2">
      <c r="A52" s="17" t="str">
        <f>HYPERLINK("#'INTERACTIVE_GAMING 13'!A2",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S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HYPERLINK("#'INDEX'!B48", "Link to index")</f>
        <v>Link to index</v>
      </c>
    </row>
    <row r="2" spans="1:19" ht="15.75" customHeight="1" x14ac:dyDescent="0.2">
      <c r="A2" s="27" t="s">
        <v>315</v>
      </c>
      <c r="B2" s="28"/>
      <c r="C2" s="28"/>
      <c r="D2" s="28"/>
      <c r="E2" s="28"/>
      <c r="F2" s="28"/>
      <c r="G2" s="28"/>
      <c r="H2" s="28"/>
      <c r="I2" s="28"/>
      <c r="J2" s="28"/>
      <c r="K2" s="28"/>
      <c r="L2" s="28"/>
      <c r="M2" s="28"/>
      <c r="N2" s="28"/>
      <c r="O2" s="28"/>
      <c r="P2" s="28"/>
      <c r="Q2" s="28"/>
      <c r="R2" s="28"/>
      <c r="S2" s="28"/>
    </row>
    <row r="3" spans="1:19" ht="15.75" customHeight="1" x14ac:dyDescent="0.2">
      <c r="A3" s="27" t="s">
        <v>59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3.1442984967918699</v>
      </c>
      <c r="G7" s="10" t="s">
        <v>152</v>
      </c>
      <c r="H7" s="18">
        <v>0</v>
      </c>
      <c r="I7" s="10" t="s">
        <v>152</v>
      </c>
      <c r="J7" s="18">
        <v>0</v>
      </c>
      <c r="K7" s="10" t="s">
        <v>246</v>
      </c>
      <c r="L7" s="18">
        <v>0</v>
      </c>
      <c r="M7" s="10" t="s">
        <v>152</v>
      </c>
      <c r="N7" s="18">
        <v>0</v>
      </c>
      <c r="O7" s="10" t="s">
        <v>246</v>
      </c>
      <c r="P7" s="18">
        <v>0</v>
      </c>
      <c r="Q7" s="10" t="s">
        <v>246</v>
      </c>
      <c r="R7" s="18">
        <v>3.0363368505057099E-2</v>
      </c>
      <c r="S7" s="10" t="s">
        <v>152</v>
      </c>
    </row>
    <row r="8" spans="1:19" x14ac:dyDescent="0.2">
      <c r="A8" s="12" t="s">
        <v>164</v>
      </c>
      <c r="B8" s="18">
        <v>0</v>
      </c>
      <c r="C8" s="10" t="s">
        <v>246</v>
      </c>
      <c r="D8" s="18">
        <v>0</v>
      </c>
      <c r="E8" s="10" t="s">
        <v>246</v>
      </c>
      <c r="F8" s="18">
        <v>8.4477145274873404</v>
      </c>
      <c r="G8" s="10" t="s">
        <v>152</v>
      </c>
      <c r="H8" s="18">
        <v>8.6289443683973802E-2</v>
      </c>
      <c r="I8" s="10" t="s">
        <v>152</v>
      </c>
      <c r="J8" s="18">
        <v>0</v>
      </c>
      <c r="K8" s="10" t="s">
        <v>246</v>
      </c>
      <c r="L8" s="18">
        <v>0</v>
      </c>
      <c r="M8" s="10" t="s">
        <v>152</v>
      </c>
      <c r="N8" s="18">
        <v>0</v>
      </c>
      <c r="O8" s="10" t="s">
        <v>246</v>
      </c>
      <c r="P8" s="18">
        <v>0</v>
      </c>
      <c r="Q8" s="10" t="s">
        <v>246</v>
      </c>
      <c r="R8" s="18">
        <v>9.7560894316067598E-2</v>
      </c>
      <c r="S8" s="10" t="s">
        <v>152</v>
      </c>
    </row>
    <row r="9" spans="1:19" x14ac:dyDescent="0.2">
      <c r="A9" s="12" t="s">
        <v>165</v>
      </c>
      <c r="B9" s="18">
        <v>0</v>
      </c>
      <c r="C9" s="10" t="s">
        <v>246</v>
      </c>
      <c r="D9" s="18">
        <v>0</v>
      </c>
      <c r="E9" s="10" t="s">
        <v>246</v>
      </c>
      <c r="F9" s="18">
        <v>5.9799957437752704</v>
      </c>
      <c r="G9" s="10" t="s">
        <v>152</v>
      </c>
      <c r="H9" s="18">
        <v>0</v>
      </c>
      <c r="I9" s="10" t="s">
        <v>302</v>
      </c>
      <c r="J9" s="18">
        <v>0</v>
      </c>
      <c r="K9" s="10" t="s">
        <v>246</v>
      </c>
      <c r="L9" s="18">
        <v>1.41120553644156E-2</v>
      </c>
      <c r="M9" s="10" t="s">
        <v>152</v>
      </c>
      <c r="N9" s="18">
        <v>0</v>
      </c>
      <c r="O9" s="10" t="s">
        <v>246</v>
      </c>
      <c r="P9" s="18">
        <v>0</v>
      </c>
      <c r="Q9" s="10" t="s">
        <v>246</v>
      </c>
      <c r="R9" s="18">
        <v>5.8018484702909899E-2</v>
      </c>
      <c r="S9" s="10" t="s">
        <v>152</v>
      </c>
    </row>
    <row r="10" spans="1:19" x14ac:dyDescent="0.2">
      <c r="A10" s="12" t="s">
        <v>166</v>
      </c>
      <c r="B10" s="18">
        <v>0</v>
      </c>
      <c r="C10" s="10" t="s">
        <v>246</v>
      </c>
      <c r="D10" s="18">
        <v>0</v>
      </c>
      <c r="E10" s="10" t="s">
        <v>246</v>
      </c>
      <c r="F10" s="18">
        <v>5.2323073768463297</v>
      </c>
      <c r="G10" s="10" t="s">
        <v>152</v>
      </c>
      <c r="H10" s="18">
        <v>0</v>
      </c>
      <c r="I10" s="10" t="s">
        <v>152</v>
      </c>
      <c r="J10" s="18">
        <v>0</v>
      </c>
      <c r="K10" s="10" t="s">
        <v>246</v>
      </c>
      <c r="L10" s="18">
        <v>2.79406875085568E-3</v>
      </c>
      <c r="M10" s="10" t="s">
        <v>152</v>
      </c>
      <c r="N10" s="18">
        <v>0</v>
      </c>
      <c r="O10" s="10" t="s">
        <v>246</v>
      </c>
      <c r="P10" s="18">
        <v>0</v>
      </c>
      <c r="Q10" s="10" t="s">
        <v>246</v>
      </c>
      <c r="R10" s="18">
        <v>4.9964495539640497E-2</v>
      </c>
      <c r="S10" s="10" t="s">
        <v>152</v>
      </c>
    </row>
    <row r="11" spans="1:19" x14ac:dyDescent="0.2">
      <c r="A11" s="12" t="s">
        <v>170</v>
      </c>
      <c r="B11" s="18">
        <v>0</v>
      </c>
      <c r="C11" s="10" t="s">
        <v>246</v>
      </c>
      <c r="D11" s="18">
        <v>0</v>
      </c>
      <c r="E11" s="10" t="s">
        <v>246</v>
      </c>
      <c r="F11" s="18">
        <v>4.1627047015319603</v>
      </c>
      <c r="G11" s="10" t="s">
        <v>152</v>
      </c>
      <c r="H11" s="18">
        <v>0</v>
      </c>
      <c r="I11" s="10" t="s">
        <v>152</v>
      </c>
      <c r="J11" s="18">
        <v>0</v>
      </c>
      <c r="K11" s="10" t="s">
        <v>246</v>
      </c>
      <c r="L11" s="18">
        <v>0</v>
      </c>
      <c r="M11" s="10" t="s">
        <v>152</v>
      </c>
      <c r="N11" s="18">
        <v>0</v>
      </c>
      <c r="O11" s="10" t="s">
        <v>246</v>
      </c>
      <c r="P11" s="18">
        <v>0</v>
      </c>
      <c r="Q11" s="10" t="s">
        <v>246</v>
      </c>
      <c r="R11" s="18">
        <v>3.9287551171038201E-2</v>
      </c>
      <c r="S11" s="10" t="s">
        <v>152</v>
      </c>
    </row>
    <row r="12" spans="1:19" x14ac:dyDescent="0.2">
      <c r="A12" s="12" t="s">
        <v>171</v>
      </c>
      <c r="B12" s="18">
        <v>0</v>
      </c>
      <c r="C12" s="10" t="s">
        <v>246</v>
      </c>
      <c r="D12" s="18">
        <v>0</v>
      </c>
      <c r="E12" s="10" t="s">
        <v>246</v>
      </c>
      <c r="F12" s="18">
        <v>3.9027777777777799</v>
      </c>
      <c r="G12" s="10" t="s">
        <v>152</v>
      </c>
      <c r="H12" s="18">
        <v>0</v>
      </c>
      <c r="I12" s="10" t="s">
        <v>152</v>
      </c>
      <c r="J12" s="18">
        <v>0</v>
      </c>
      <c r="K12" s="10" t="s">
        <v>246</v>
      </c>
      <c r="L12" s="18">
        <v>0</v>
      </c>
      <c r="M12" s="10" t="s">
        <v>152</v>
      </c>
      <c r="N12" s="18">
        <v>0</v>
      </c>
      <c r="O12" s="10" t="s">
        <v>246</v>
      </c>
      <c r="P12" s="18">
        <v>0</v>
      </c>
      <c r="Q12" s="10" t="s">
        <v>246</v>
      </c>
      <c r="R12" s="18">
        <v>3.6834994398229702E-2</v>
      </c>
      <c r="S12" s="10" t="s">
        <v>152</v>
      </c>
    </row>
    <row r="13" spans="1:19" x14ac:dyDescent="0.2">
      <c r="A13" s="12" t="s">
        <v>172</v>
      </c>
      <c r="B13" s="18">
        <v>0</v>
      </c>
      <c r="C13" s="10" t="s">
        <v>246</v>
      </c>
      <c r="D13" s="18">
        <v>0</v>
      </c>
      <c r="E13" s="10" t="s">
        <v>246</v>
      </c>
      <c r="F13" s="18">
        <v>4.03530028384532</v>
      </c>
      <c r="G13" s="10" t="s">
        <v>152</v>
      </c>
      <c r="H13" s="18">
        <v>0</v>
      </c>
      <c r="I13" s="10" t="s">
        <v>152</v>
      </c>
      <c r="J13" s="18">
        <v>0</v>
      </c>
      <c r="K13" s="10" t="s">
        <v>246</v>
      </c>
      <c r="L13" s="18">
        <v>2.6172924783871001</v>
      </c>
      <c r="M13" s="10" t="s">
        <v>210</v>
      </c>
      <c r="N13" s="18">
        <v>0</v>
      </c>
      <c r="O13" s="10" t="s">
        <v>246</v>
      </c>
      <c r="P13" s="18">
        <v>0</v>
      </c>
      <c r="Q13" s="10" t="s">
        <v>246</v>
      </c>
      <c r="R13" s="18">
        <v>0.100895797778437</v>
      </c>
      <c r="S13" s="10" t="s">
        <v>152</v>
      </c>
    </row>
    <row r="14" spans="1:19" x14ac:dyDescent="0.2">
      <c r="A14" s="12" t="s">
        <v>173</v>
      </c>
      <c r="B14" s="18">
        <v>0</v>
      </c>
      <c r="C14" s="10" t="s">
        <v>246</v>
      </c>
      <c r="D14" s="18">
        <v>0</v>
      </c>
      <c r="E14" s="10" t="s">
        <v>246</v>
      </c>
      <c r="F14" s="18">
        <v>1.81493029471011</v>
      </c>
      <c r="G14" s="10" t="s">
        <v>152</v>
      </c>
      <c r="H14" s="18">
        <v>0</v>
      </c>
      <c r="I14" s="10" t="s">
        <v>152</v>
      </c>
      <c r="J14" s="18">
        <v>0</v>
      </c>
      <c r="K14" s="10" t="s">
        <v>246</v>
      </c>
      <c r="L14" s="18">
        <v>13.3577075415725</v>
      </c>
      <c r="M14" s="10" t="s">
        <v>210</v>
      </c>
      <c r="N14" s="18">
        <v>0</v>
      </c>
      <c r="O14" s="10" t="s">
        <v>246</v>
      </c>
      <c r="P14" s="18">
        <v>0</v>
      </c>
      <c r="Q14" s="10" t="s">
        <v>246</v>
      </c>
      <c r="R14" s="18">
        <v>0.33425090099039301</v>
      </c>
      <c r="S14" s="10" t="s">
        <v>152</v>
      </c>
    </row>
    <row r="15" spans="1:19" x14ac:dyDescent="0.2">
      <c r="A15" s="12" t="s">
        <v>174</v>
      </c>
      <c r="B15" s="18">
        <v>0</v>
      </c>
      <c r="C15" s="10" t="s">
        <v>246</v>
      </c>
      <c r="D15" s="18">
        <v>0</v>
      </c>
      <c r="E15" s="10" t="s">
        <v>246</v>
      </c>
      <c r="F15" s="18">
        <v>0.97153181415572898</v>
      </c>
      <c r="G15" s="10" t="s">
        <v>152</v>
      </c>
      <c r="H15" s="18">
        <v>0</v>
      </c>
      <c r="I15" s="10" t="s">
        <v>152</v>
      </c>
      <c r="J15" s="18">
        <v>0</v>
      </c>
      <c r="K15" s="10" t="s">
        <v>246</v>
      </c>
      <c r="L15" s="18">
        <v>0</v>
      </c>
      <c r="M15" s="10" t="s">
        <v>303</v>
      </c>
      <c r="N15" s="18">
        <v>0</v>
      </c>
      <c r="O15" s="10" t="s">
        <v>246</v>
      </c>
      <c r="P15" s="18">
        <v>0</v>
      </c>
      <c r="Q15" s="10" t="s">
        <v>246</v>
      </c>
      <c r="R15" s="18">
        <v>9.3613425552138592E-3</v>
      </c>
      <c r="S15" s="10" t="s">
        <v>152</v>
      </c>
    </row>
    <row r="16" spans="1:19" x14ac:dyDescent="0.2">
      <c r="A16" s="12" t="s">
        <v>176</v>
      </c>
      <c r="B16" s="18">
        <v>0</v>
      </c>
      <c r="C16" s="10" t="s">
        <v>246</v>
      </c>
      <c r="D16" s="18">
        <v>0</v>
      </c>
      <c r="E16" s="10" t="s">
        <v>246</v>
      </c>
      <c r="F16" s="18">
        <v>0.19480113901306301</v>
      </c>
      <c r="G16" s="10" t="s">
        <v>152</v>
      </c>
      <c r="H16" s="18">
        <v>0</v>
      </c>
      <c r="I16" s="10" t="s">
        <v>152</v>
      </c>
      <c r="J16" s="18">
        <v>0</v>
      </c>
      <c r="K16" s="10" t="s">
        <v>246</v>
      </c>
      <c r="L16" s="18">
        <v>0</v>
      </c>
      <c r="M16" s="10" t="s">
        <v>246</v>
      </c>
      <c r="N16" s="18">
        <v>0</v>
      </c>
      <c r="O16" s="10" t="s">
        <v>246</v>
      </c>
      <c r="P16" s="18">
        <v>0</v>
      </c>
      <c r="Q16" s="10" t="s">
        <v>246</v>
      </c>
      <c r="R16" s="18">
        <v>1.90064325640529E-3</v>
      </c>
      <c r="S16" s="10" t="s">
        <v>152</v>
      </c>
    </row>
    <row r="17" spans="1:19" x14ac:dyDescent="0.2">
      <c r="A17" s="12" t="s">
        <v>177</v>
      </c>
      <c r="B17" s="18">
        <v>0</v>
      </c>
      <c r="C17" s="10" t="s">
        <v>246</v>
      </c>
      <c r="D17" s="18">
        <v>0</v>
      </c>
      <c r="E17" s="10" t="s">
        <v>246</v>
      </c>
      <c r="F17" s="18">
        <v>0</v>
      </c>
      <c r="G17" s="10" t="s">
        <v>304</v>
      </c>
      <c r="H17" s="18">
        <v>0</v>
      </c>
      <c r="I17" s="10" t="s">
        <v>152</v>
      </c>
      <c r="J17" s="18">
        <v>0</v>
      </c>
      <c r="K17" s="10" t="s">
        <v>246</v>
      </c>
      <c r="L17" s="18">
        <v>0</v>
      </c>
      <c r="M17" s="10" t="s">
        <v>246</v>
      </c>
      <c r="N17" s="18">
        <v>0</v>
      </c>
      <c r="O17" s="10" t="s">
        <v>246</v>
      </c>
      <c r="P17" s="18">
        <v>0</v>
      </c>
      <c r="Q17" s="10" t="s">
        <v>246</v>
      </c>
      <c r="R17" s="18">
        <v>0</v>
      </c>
      <c r="S17" s="10" t="s">
        <v>152</v>
      </c>
    </row>
    <row r="18" spans="1:19" x14ac:dyDescent="0.2">
      <c r="A18" s="12" t="s">
        <v>178</v>
      </c>
      <c r="B18" s="18">
        <v>0</v>
      </c>
      <c r="C18" s="10" t="s">
        <v>246</v>
      </c>
      <c r="D18" s="18">
        <v>0</v>
      </c>
      <c r="E18" s="10" t="s">
        <v>246</v>
      </c>
      <c r="F18" s="18">
        <v>0</v>
      </c>
      <c r="G18" s="10" t="s">
        <v>246</v>
      </c>
      <c r="H18" s="18">
        <v>0</v>
      </c>
      <c r="I18" s="10" t="s">
        <v>152</v>
      </c>
      <c r="J18" s="18">
        <v>0</v>
      </c>
      <c r="K18" s="10" t="s">
        <v>246</v>
      </c>
      <c r="L18" s="18">
        <v>0</v>
      </c>
      <c r="M18" s="10" t="s">
        <v>246</v>
      </c>
      <c r="N18" s="18">
        <v>0</v>
      </c>
      <c r="O18" s="10" t="s">
        <v>246</v>
      </c>
      <c r="P18" s="18">
        <v>0</v>
      </c>
      <c r="Q18" s="10" t="s">
        <v>246</v>
      </c>
      <c r="R18" s="18">
        <v>0</v>
      </c>
      <c r="S18" s="10" t="s">
        <v>152</v>
      </c>
    </row>
    <row r="19" spans="1:19" x14ac:dyDescent="0.2">
      <c r="A19" s="12" t="s">
        <v>179</v>
      </c>
      <c r="B19" s="18">
        <v>0</v>
      </c>
      <c r="C19" s="10" t="s">
        <v>246</v>
      </c>
      <c r="D19" s="18">
        <v>0</v>
      </c>
      <c r="E19" s="10" t="s">
        <v>246</v>
      </c>
      <c r="F19" s="18">
        <v>0</v>
      </c>
      <c r="G19" s="10" t="s">
        <v>246</v>
      </c>
      <c r="H19" s="18">
        <v>0</v>
      </c>
      <c r="I19" s="10" t="s">
        <v>152</v>
      </c>
      <c r="J19" s="18">
        <v>0</v>
      </c>
      <c r="K19" s="10" t="s">
        <v>246</v>
      </c>
      <c r="L19" s="18">
        <v>0</v>
      </c>
      <c r="M19" s="10" t="s">
        <v>246</v>
      </c>
      <c r="N19" s="18">
        <v>0</v>
      </c>
      <c r="O19" s="10" t="s">
        <v>246</v>
      </c>
      <c r="P19" s="18">
        <v>0</v>
      </c>
      <c r="Q19" s="10" t="s">
        <v>246</v>
      </c>
      <c r="R19" s="18">
        <v>0</v>
      </c>
      <c r="S19" s="10" t="s">
        <v>152</v>
      </c>
    </row>
    <row r="20" spans="1:19" x14ac:dyDescent="0.2">
      <c r="A20" s="12" t="s">
        <v>180</v>
      </c>
      <c r="B20" s="18">
        <v>0</v>
      </c>
      <c r="C20" s="10" t="s">
        <v>246</v>
      </c>
      <c r="D20" s="18">
        <v>0</v>
      </c>
      <c r="E20" s="10" t="s">
        <v>246</v>
      </c>
      <c r="F20" s="18">
        <v>0</v>
      </c>
      <c r="G20" s="10" t="s">
        <v>246</v>
      </c>
      <c r="H20" s="18">
        <v>0</v>
      </c>
      <c r="I20" s="10" t="s">
        <v>152</v>
      </c>
      <c r="J20" s="18">
        <v>0</v>
      </c>
      <c r="K20" s="10" t="s">
        <v>246</v>
      </c>
      <c r="L20" s="18">
        <v>0</v>
      </c>
      <c r="M20" s="10" t="s">
        <v>246</v>
      </c>
      <c r="N20" s="18">
        <v>0</v>
      </c>
      <c r="O20" s="10" t="s">
        <v>246</v>
      </c>
      <c r="P20" s="18">
        <v>0</v>
      </c>
      <c r="Q20" s="10" t="s">
        <v>246</v>
      </c>
      <c r="R20" s="18">
        <v>0</v>
      </c>
      <c r="S20" s="10" t="s">
        <v>152</v>
      </c>
    </row>
    <row r="21" spans="1:19" x14ac:dyDescent="0.2">
      <c r="A21" s="12" t="s">
        <v>181</v>
      </c>
      <c r="B21" s="18">
        <v>0</v>
      </c>
      <c r="C21" s="10" t="s">
        <v>246</v>
      </c>
      <c r="D21" s="18">
        <v>0</v>
      </c>
      <c r="E21" s="10" t="s">
        <v>246</v>
      </c>
      <c r="F21" s="18">
        <v>0</v>
      </c>
      <c r="G21" s="10" t="s">
        <v>246</v>
      </c>
      <c r="H21" s="18">
        <v>0</v>
      </c>
      <c r="I21" s="10" t="s">
        <v>152</v>
      </c>
      <c r="J21" s="18">
        <v>0</v>
      </c>
      <c r="K21" s="10" t="s">
        <v>246</v>
      </c>
      <c r="L21" s="18">
        <v>0</v>
      </c>
      <c r="M21" s="10" t="s">
        <v>246</v>
      </c>
      <c r="N21" s="18">
        <v>0</v>
      </c>
      <c r="O21" s="10" t="s">
        <v>246</v>
      </c>
      <c r="P21" s="18">
        <v>0</v>
      </c>
      <c r="Q21" s="10" t="s">
        <v>246</v>
      </c>
      <c r="R21" s="18">
        <v>0</v>
      </c>
      <c r="S21" s="10" t="s">
        <v>152</v>
      </c>
    </row>
    <row r="22" spans="1:19" x14ac:dyDescent="0.2">
      <c r="A22" s="12" t="s">
        <v>182</v>
      </c>
      <c r="B22" s="18">
        <v>0</v>
      </c>
      <c r="C22" s="10" t="s">
        <v>246</v>
      </c>
      <c r="D22" s="18">
        <v>0</v>
      </c>
      <c r="E22" s="10" t="s">
        <v>246</v>
      </c>
      <c r="F22" s="18">
        <v>0</v>
      </c>
      <c r="G22" s="10" t="s">
        <v>246</v>
      </c>
      <c r="H22" s="18">
        <v>0</v>
      </c>
      <c r="I22" s="10" t="s">
        <v>152</v>
      </c>
      <c r="J22" s="18">
        <v>0</v>
      </c>
      <c r="K22" s="10" t="s">
        <v>246</v>
      </c>
      <c r="L22" s="18">
        <v>0</v>
      </c>
      <c r="M22" s="10" t="s">
        <v>246</v>
      </c>
      <c r="N22" s="18">
        <v>0</v>
      </c>
      <c r="O22" s="10" t="s">
        <v>246</v>
      </c>
      <c r="P22" s="18">
        <v>0</v>
      </c>
      <c r="Q22" s="10" t="s">
        <v>246</v>
      </c>
      <c r="R22" s="18">
        <v>0</v>
      </c>
      <c r="S22" s="10" t="s">
        <v>152</v>
      </c>
    </row>
    <row r="23" spans="1:19" x14ac:dyDescent="0.2">
      <c r="A23" s="12" t="s">
        <v>184</v>
      </c>
      <c r="B23" s="18">
        <v>0</v>
      </c>
      <c r="C23" s="10" t="s">
        <v>246</v>
      </c>
      <c r="D23" s="18">
        <v>0</v>
      </c>
      <c r="E23" s="10" t="s">
        <v>246</v>
      </c>
      <c r="F23" s="18">
        <v>0</v>
      </c>
      <c r="G23" s="10" t="s">
        <v>246</v>
      </c>
      <c r="H23" s="18">
        <v>0</v>
      </c>
      <c r="I23" s="10" t="s">
        <v>152</v>
      </c>
      <c r="J23" s="18">
        <v>0</v>
      </c>
      <c r="K23" s="10" t="s">
        <v>246</v>
      </c>
      <c r="L23" s="18">
        <v>0</v>
      </c>
      <c r="M23" s="10" t="s">
        <v>246</v>
      </c>
      <c r="N23" s="18">
        <v>0</v>
      </c>
      <c r="O23" s="10" t="s">
        <v>246</v>
      </c>
      <c r="P23" s="18">
        <v>0</v>
      </c>
      <c r="Q23" s="10" t="s">
        <v>246</v>
      </c>
      <c r="R23" s="18">
        <v>0</v>
      </c>
      <c r="S23" s="10" t="s">
        <v>152</v>
      </c>
    </row>
    <row r="24" spans="1:19" x14ac:dyDescent="0.2">
      <c r="A24" s="12" t="s">
        <v>185</v>
      </c>
      <c r="B24" s="18">
        <v>0</v>
      </c>
      <c r="C24" s="10" t="s">
        <v>246</v>
      </c>
      <c r="D24" s="18">
        <v>0</v>
      </c>
      <c r="E24" s="10" t="s">
        <v>246</v>
      </c>
      <c r="F24" s="18">
        <v>0</v>
      </c>
      <c r="G24" s="10" t="s">
        <v>246</v>
      </c>
      <c r="H24" s="18">
        <v>0</v>
      </c>
      <c r="I24" s="10" t="s">
        <v>152</v>
      </c>
      <c r="J24" s="18">
        <v>0</v>
      </c>
      <c r="K24" s="10" t="s">
        <v>246</v>
      </c>
      <c r="L24" s="18">
        <v>0</v>
      </c>
      <c r="M24" s="10" t="s">
        <v>246</v>
      </c>
      <c r="N24" s="18">
        <v>0</v>
      </c>
      <c r="O24" s="10" t="s">
        <v>246</v>
      </c>
      <c r="P24" s="18">
        <v>0</v>
      </c>
      <c r="Q24" s="10" t="s">
        <v>246</v>
      </c>
      <c r="R24" s="18">
        <v>0</v>
      </c>
      <c r="S24" s="10" t="s">
        <v>152</v>
      </c>
    </row>
    <row r="25" spans="1:19" x14ac:dyDescent="0.2">
      <c r="A25" s="12" t="s">
        <v>187</v>
      </c>
      <c r="B25" s="18">
        <v>0</v>
      </c>
      <c r="C25" s="10" t="s">
        <v>246</v>
      </c>
      <c r="D25" s="18">
        <v>0</v>
      </c>
      <c r="E25" s="10" t="s">
        <v>246</v>
      </c>
      <c r="F25" s="18">
        <v>0</v>
      </c>
      <c r="G25" s="10" t="s">
        <v>246</v>
      </c>
      <c r="H25" s="18">
        <v>0</v>
      </c>
      <c r="I25" s="10" t="s">
        <v>152</v>
      </c>
      <c r="J25" s="18">
        <v>0</v>
      </c>
      <c r="K25" s="10" t="s">
        <v>246</v>
      </c>
      <c r="L25" s="18">
        <v>0</v>
      </c>
      <c r="M25" s="10" t="s">
        <v>246</v>
      </c>
      <c r="N25" s="18">
        <v>0</v>
      </c>
      <c r="O25" s="10" t="s">
        <v>246</v>
      </c>
      <c r="P25" s="18">
        <v>0</v>
      </c>
      <c r="Q25" s="10" t="s">
        <v>246</v>
      </c>
      <c r="R25" s="18">
        <v>0</v>
      </c>
      <c r="S25" s="10" t="s">
        <v>152</v>
      </c>
    </row>
    <row r="26" spans="1:19" x14ac:dyDescent="0.2">
      <c r="A26" s="12" t="s">
        <v>188</v>
      </c>
      <c r="B26" s="18">
        <v>0</v>
      </c>
      <c r="C26" s="10" t="s">
        <v>246</v>
      </c>
      <c r="D26" s="18">
        <v>0</v>
      </c>
      <c r="E26" s="10" t="s">
        <v>246</v>
      </c>
      <c r="F26" s="18">
        <v>0</v>
      </c>
      <c r="G26" s="10" t="s">
        <v>246</v>
      </c>
      <c r="H26" s="18">
        <v>0</v>
      </c>
      <c r="I26" s="10" t="s">
        <v>152</v>
      </c>
      <c r="J26" s="18">
        <v>0</v>
      </c>
      <c r="K26" s="10" t="s">
        <v>246</v>
      </c>
      <c r="L26" s="18">
        <v>0</v>
      </c>
      <c r="M26" s="10" t="s">
        <v>246</v>
      </c>
      <c r="N26" s="18">
        <v>0</v>
      </c>
      <c r="O26" s="10" t="s">
        <v>246</v>
      </c>
      <c r="P26" s="18">
        <v>0</v>
      </c>
      <c r="Q26" s="10" t="s">
        <v>246</v>
      </c>
      <c r="R26" s="18">
        <v>0</v>
      </c>
      <c r="S26" s="10" t="s">
        <v>152</v>
      </c>
    </row>
    <row r="27" spans="1:19" x14ac:dyDescent="0.2">
      <c r="A27" s="12" t="s">
        <v>189</v>
      </c>
      <c r="B27" s="18">
        <v>0</v>
      </c>
      <c r="C27" s="10" t="s">
        <v>246</v>
      </c>
      <c r="D27" s="18">
        <v>0</v>
      </c>
      <c r="E27" s="10" t="s">
        <v>246</v>
      </c>
      <c r="F27" s="18">
        <v>0.48720412499492499</v>
      </c>
      <c r="G27" s="10" t="s">
        <v>224</v>
      </c>
      <c r="H27" s="18">
        <v>0</v>
      </c>
      <c r="I27" s="10" t="s">
        <v>152</v>
      </c>
      <c r="J27" s="18">
        <v>0</v>
      </c>
      <c r="K27" s="10" t="s">
        <v>246</v>
      </c>
      <c r="L27" s="18">
        <v>0</v>
      </c>
      <c r="M27" s="10" t="s">
        <v>246</v>
      </c>
      <c r="N27" s="18">
        <v>0</v>
      </c>
      <c r="O27" s="10" t="s">
        <v>246</v>
      </c>
      <c r="P27" s="18">
        <v>0</v>
      </c>
      <c r="Q27" s="10" t="s">
        <v>246</v>
      </c>
      <c r="R27" s="18">
        <v>4.5282775081412104E-3</v>
      </c>
      <c r="S27" s="10" t="s">
        <v>152</v>
      </c>
    </row>
    <row r="28" spans="1:19" x14ac:dyDescent="0.2">
      <c r="A28" s="12" t="s">
        <v>190</v>
      </c>
      <c r="B28" s="18">
        <v>0</v>
      </c>
      <c r="C28" s="10" t="s">
        <v>246</v>
      </c>
      <c r="D28" s="18">
        <v>0</v>
      </c>
      <c r="E28" s="10" t="s">
        <v>246</v>
      </c>
      <c r="F28" s="18">
        <v>1.30324032936437</v>
      </c>
      <c r="G28" s="10" t="s">
        <v>152</v>
      </c>
      <c r="H28" s="18">
        <v>0</v>
      </c>
      <c r="I28" s="10" t="s">
        <v>152</v>
      </c>
      <c r="J28" s="18">
        <v>0</v>
      </c>
      <c r="K28" s="10" t="s">
        <v>246</v>
      </c>
      <c r="L28" s="18">
        <v>0</v>
      </c>
      <c r="M28" s="10" t="s">
        <v>246</v>
      </c>
      <c r="N28" s="18">
        <v>0</v>
      </c>
      <c r="O28" s="10" t="s">
        <v>246</v>
      </c>
      <c r="P28" s="18">
        <v>0</v>
      </c>
      <c r="Q28" s="10" t="s">
        <v>246</v>
      </c>
      <c r="R28" s="18">
        <v>1.2084084656303401E-2</v>
      </c>
      <c r="S28" s="10" t="s">
        <v>152</v>
      </c>
    </row>
    <row r="29" spans="1:19" x14ac:dyDescent="0.2">
      <c r="A29" s="12" t="s">
        <v>191</v>
      </c>
      <c r="B29" s="18">
        <v>0</v>
      </c>
      <c r="C29" s="10" t="s">
        <v>246</v>
      </c>
      <c r="D29" s="18">
        <v>0</v>
      </c>
      <c r="E29" s="10" t="s">
        <v>246</v>
      </c>
      <c r="F29" s="18">
        <v>2.0015715256540898</v>
      </c>
      <c r="G29" s="10" t="s">
        <v>152</v>
      </c>
      <c r="H29" s="18">
        <v>0</v>
      </c>
      <c r="I29" s="10" t="s">
        <v>152</v>
      </c>
      <c r="J29" s="18">
        <v>0</v>
      </c>
      <c r="K29" s="10" t="s">
        <v>246</v>
      </c>
      <c r="L29" s="18">
        <v>0</v>
      </c>
      <c r="M29" s="10" t="s">
        <v>246</v>
      </c>
      <c r="N29" s="18">
        <v>0</v>
      </c>
      <c r="O29" s="10" t="s">
        <v>246</v>
      </c>
      <c r="P29" s="18">
        <v>0</v>
      </c>
      <c r="Q29" s="10" t="s">
        <v>246</v>
      </c>
      <c r="R29" s="18">
        <v>1.8681487379391699E-2</v>
      </c>
      <c r="S29" s="10" t="s">
        <v>152</v>
      </c>
    </row>
    <row r="30" spans="1:19" x14ac:dyDescent="0.2">
      <c r="A30" s="12" t="s">
        <v>192</v>
      </c>
      <c r="B30" s="18">
        <v>0</v>
      </c>
      <c r="C30" s="10" t="s">
        <v>246</v>
      </c>
      <c r="D30" s="18">
        <v>0</v>
      </c>
      <c r="E30" s="10" t="s">
        <v>246</v>
      </c>
      <c r="F30" s="18">
        <v>3.3478406427854002</v>
      </c>
      <c r="G30" s="10" t="s">
        <v>152</v>
      </c>
      <c r="H30" s="18">
        <v>0</v>
      </c>
      <c r="I30" s="10" t="s">
        <v>152</v>
      </c>
      <c r="J30" s="18">
        <v>0</v>
      </c>
      <c r="K30" s="10" t="s">
        <v>246</v>
      </c>
      <c r="L30" s="18">
        <v>0</v>
      </c>
      <c r="M30" s="10" t="s">
        <v>246</v>
      </c>
      <c r="N30" s="18">
        <v>0</v>
      </c>
      <c r="O30" s="10" t="s">
        <v>246</v>
      </c>
      <c r="P30" s="18">
        <v>0</v>
      </c>
      <c r="Q30" s="10" t="s">
        <v>246</v>
      </c>
      <c r="R30" s="18">
        <v>3.1287803822462497E-2</v>
      </c>
      <c r="S30" s="10" t="s">
        <v>152</v>
      </c>
    </row>
    <row r="31" spans="1:19" x14ac:dyDescent="0.2">
      <c r="A31" s="12" t="s">
        <v>193</v>
      </c>
      <c r="B31" s="18">
        <v>0</v>
      </c>
      <c r="C31" s="10" t="s">
        <v>246</v>
      </c>
      <c r="D31" s="18">
        <v>0</v>
      </c>
      <c r="E31" s="10" t="s">
        <v>246</v>
      </c>
      <c r="F31" s="18">
        <v>0</v>
      </c>
      <c r="G31" s="10" t="s">
        <v>305</v>
      </c>
      <c r="H31" s="18">
        <v>0</v>
      </c>
      <c r="I31" s="10" t="s">
        <v>152</v>
      </c>
      <c r="J31" s="18">
        <v>0</v>
      </c>
      <c r="K31" s="10" t="s">
        <v>246</v>
      </c>
      <c r="L31" s="18">
        <v>0</v>
      </c>
      <c r="M31" s="10" t="s">
        <v>226</v>
      </c>
      <c r="N31" s="18">
        <v>0</v>
      </c>
      <c r="O31" s="10" t="s">
        <v>246</v>
      </c>
      <c r="P31" s="18">
        <v>0</v>
      </c>
      <c r="Q31" s="10" t="s">
        <v>246</v>
      </c>
      <c r="R31" s="18">
        <v>0</v>
      </c>
      <c r="S31" s="10" t="s">
        <v>169</v>
      </c>
    </row>
    <row r="32" spans="1:19" x14ac:dyDescent="0.2">
      <c r="A32" s="15" t="s">
        <v>195</v>
      </c>
      <c r="B32" s="19">
        <v>0</v>
      </c>
      <c r="C32" s="14" t="s">
        <v>246</v>
      </c>
      <c r="D32" s="19">
        <v>0</v>
      </c>
      <c r="E32" s="14" t="s">
        <v>246</v>
      </c>
      <c r="F32" s="19">
        <v>0</v>
      </c>
      <c r="G32" s="14" t="s">
        <v>167</v>
      </c>
      <c r="H32" s="19">
        <v>0</v>
      </c>
      <c r="I32" s="14" t="s">
        <v>152</v>
      </c>
      <c r="J32" s="19">
        <v>0</v>
      </c>
      <c r="K32" s="14" t="s">
        <v>246</v>
      </c>
      <c r="L32" s="19">
        <v>0</v>
      </c>
      <c r="M32" s="14" t="s">
        <v>226</v>
      </c>
      <c r="N32" s="19">
        <v>0</v>
      </c>
      <c r="O32" s="14" t="s">
        <v>246</v>
      </c>
      <c r="P32" s="19">
        <v>0</v>
      </c>
      <c r="Q32" s="14" t="s">
        <v>246</v>
      </c>
      <c r="R32" s="19">
        <v>0</v>
      </c>
      <c r="S32" s="14" t="s">
        <v>169</v>
      </c>
    </row>
    <row r="34" spans="1:2" x14ac:dyDescent="0.2">
      <c r="A34" s="16" t="s">
        <v>196</v>
      </c>
      <c r="B34" s="16" t="s">
        <v>229</v>
      </c>
    </row>
    <row r="36" spans="1:2" x14ac:dyDescent="0.2">
      <c r="B36" s="16" t="s">
        <v>306</v>
      </c>
    </row>
    <row r="37" spans="1:2" x14ac:dyDescent="0.2">
      <c r="B37" s="16" t="s">
        <v>307</v>
      </c>
    </row>
    <row r="38" spans="1:2" x14ac:dyDescent="0.2">
      <c r="B38" s="16" t="s">
        <v>308</v>
      </c>
    </row>
    <row r="39" spans="1:2" x14ac:dyDescent="0.2">
      <c r="B39" s="16" t="s">
        <v>309</v>
      </c>
    </row>
    <row r="40" spans="1:2" x14ac:dyDescent="0.2">
      <c r="B40" s="16" t="s">
        <v>310</v>
      </c>
    </row>
    <row r="41" spans="1:2" x14ac:dyDescent="0.2">
      <c r="B41" s="16" t="s">
        <v>311</v>
      </c>
    </row>
    <row r="42" spans="1:2" x14ac:dyDescent="0.2">
      <c r="B42" s="16" t="s">
        <v>312</v>
      </c>
    </row>
    <row r="43" spans="1:2" x14ac:dyDescent="0.2">
      <c r="B43" s="16" t="s">
        <v>289</v>
      </c>
    </row>
    <row r="44" spans="1:2" x14ac:dyDescent="0.2">
      <c r="B44" s="16" t="s">
        <v>313</v>
      </c>
    </row>
    <row r="46" spans="1:2" x14ac:dyDescent="0.2">
      <c r="B46" s="16" t="s">
        <v>203</v>
      </c>
    </row>
    <row r="47" spans="1:2" x14ac:dyDescent="0.2">
      <c r="B47" s="16" t="s">
        <v>250</v>
      </c>
    </row>
    <row r="48" spans="1:2" x14ac:dyDescent="0.2">
      <c r="B48" s="16" t="s">
        <v>204</v>
      </c>
    </row>
    <row r="51" spans="1:1" x14ac:dyDescent="0.2">
      <c r="A51" s="17" t="str">
        <f>HYPERLINK("#'INTERACTIVE_GAMING 12'!A2", "&lt;&lt;&lt; Previous table")</f>
        <v>&lt;&lt;&lt; Previous table</v>
      </c>
    </row>
    <row r="52" spans="1:1" x14ac:dyDescent="0.2">
      <c r="A52" s="17" t="str">
        <f>HYPERLINK("#'INTERACTIVE_GAMING 14'!A2",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S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HYPERLINK("#'INDEX'!B49", "Link to index")</f>
        <v>Link to index</v>
      </c>
    </row>
    <row r="2" spans="1:19" ht="15.75" customHeight="1" x14ac:dyDescent="0.2">
      <c r="A2" s="27" t="s">
        <v>316</v>
      </c>
      <c r="B2" s="28"/>
      <c r="C2" s="28"/>
      <c r="D2" s="28"/>
      <c r="E2" s="28"/>
      <c r="F2" s="28"/>
      <c r="G2" s="28"/>
      <c r="H2" s="28"/>
      <c r="I2" s="28"/>
      <c r="J2" s="28"/>
      <c r="K2" s="28"/>
      <c r="L2" s="28"/>
      <c r="M2" s="28"/>
      <c r="N2" s="28"/>
      <c r="O2" s="28"/>
      <c r="P2" s="28"/>
      <c r="Q2" s="28"/>
      <c r="R2" s="28"/>
      <c r="S2" s="28"/>
    </row>
    <row r="3" spans="1:19" ht="15.75" customHeight="1" x14ac:dyDescent="0.2">
      <c r="A3" s="27" t="s">
        <v>60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6.3538314022308704</v>
      </c>
      <c r="G7" s="10" t="s">
        <v>152</v>
      </c>
      <c r="H7" s="18">
        <v>0</v>
      </c>
      <c r="I7" s="10" t="s">
        <v>152</v>
      </c>
      <c r="J7" s="18">
        <v>0</v>
      </c>
      <c r="K7" s="10" t="s">
        <v>246</v>
      </c>
      <c r="L7" s="18">
        <v>0</v>
      </c>
      <c r="M7" s="10" t="s">
        <v>152</v>
      </c>
      <c r="N7" s="18">
        <v>0</v>
      </c>
      <c r="O7" s="10" t="s">
        <v>246</v>
      </c>
      <c r="P7" s="18">
        <v>0</v>
      </c>
      <c r="Q7" s="10" t="s">
        <v>246</v>
      </c>
      <c r="R7" s="18">
        <v>6.1356682414783398E-2</v>
      </c>
      <c r="S7" s="10" t="s">
        <v>152</v>
      </c>
    </row>
    <row r="8" spans="1:19" x14ac:dyDescent="0.2">
      <c r="A8" s="12" t="s">
        <v>164</v>
      </c>
      <c r="B8" s="18">
        <v>0</v>
      </c>
      <c r="C8" s="10" t="s">
        <v>246</v>
      </c>
      <c r="D8" s="18">
        <v>0</v>
      </c>
      <c r="E8" s="10" t="s">
        <v>246</v>
      </c>
      <c r="F8" s="18">
        <v>16.101905968244001</v>
      </c>
      <c r="G8" s="10" t="s">
        <v>152</v>
      </c>
      <c r="H8" s="18">
        <v>0.16447342103364099</v>
      </c>
      <c r="I8" s="10" t="s">
        <v>152</v>
      </c>
      <c r="J8" s="18">
        <v>0</v>
      </c>
      <c r="K8" s="10" t="s">
        <v>246</v>
      </c>
      <c r="L8" s="18">
        <v>0</v>
      </c>
      <c r="M8" s="10" t="s">
        <v>152</v>
      </c>
      <c r="N8" s="18">
        <v>0</v>
      </c>
      <c r="O8" s="10" t="s">
        <v>246</v>
      </c>
      <c r="P8" s="18">
        <v>0</v>
      </c>
      <c r="Q8" s="10" t="s">
        <v>246</v>
      </c>
      <c r="R8" s="18">
        <v>0.18595755589794499</v>
      </c>
      <c r="S8" s="10" t="s">
        <v>152</v>
      </c>
    </row>
    <row r="9" spans="1:19" x14ac:dyDescent="0.2">
      <c r="A9" s="12" t="s">
        <v>165</v>
      </c>
      <c r="B9" s="18">
        <v>0</v>
      </c>
      <c r="C9" s="10" t="s">
        <v>246</v>
      </c>
      <c r="D9" s="18">
        <v>0</v>
      </c>
      <c r="E9" s="10" t="s">
        <v>246</v>
      </c>
      <c r="F9" s="18">
        <v>11.0732240578652</v>
      </c>
      <c r="G9" s="10" t="s">
        <v>152</v>
      </c>
      <c r="H9" s="18">
        <v>0</v>
      </c>
      <c r="I9" s="10" t="s">
        <v>302</v>
      </c>
      <c r="J9" s="18">
        <v>0</v>
      </c>
      <c r="K9" s="10" t="s">
        <v>246</v>
      </c>
      <c r="L9" s="18">
        <v>2.6131448526503401E-2</v>
      </c>
      <c r="M9" s="10" t="s">
        <v>152</v>
      </c>
      <c r="N9" s="18">
        <v>0</v>
      </c>
      <c r="O9" s="10" t="s">
        <v>246</v>
      </c>
      <c r="P9" s="18">
        <v>0</v>
      </c>
      <c r="Q9" s="10" t="s">
        <v>246</v>
      </c>
      <c r="R9" s="18">
        <v>0.10743346787192801</v>
      </c>
      <c r="S9" s="10" t="s">
        <v>152</v>
      </c>
    </row>
    <row r="10" spans="1:19" x14ac:dyDescent="0.2">
      <c r="A10" s="12" t="s">
        <v>166</v>
      </c>
      <c r="B10" s="18">
        <v>0</v>
      </c>
      <c r="C10" s="10" t="s">
        <v>246</v>
      </c>
      <c r="D10" s="18">
        <v>0</v>
      </c>
      <c r="E10" s="10" t="s">
        <v>246</v>
      </c>
      <c r="F10" s="18">
        <v>9.4027073524876901</v>
      </c>
      <c r="G10" s="10" t="s">
        <v>152</v>
      </c>
      <c r="H10" s="18">
        <v>0</v>
      </c>
      <c r="I10" s="10" t="s">
        <v>152</v>
      </c>
      <c r="J10" s="18">
        <v>0</v>
      </c>
      <c r="K10" s="10" t="s">
        <v>246</v>
      </c>
      <c r="L10" s="18">
        <v>5.0210755781059701E-3</v>
      </c>
      <c r="M10" s="10" t="s">
        <v>152</v>
      </c>
      <c r="N10" s="18">
        <v>0</v>
      </c>
      <c r="O10" s="10" t="s">
        <v>246</v>
      </c>
      <c r="P10" s="18">
        <v>0</v>
      </c>
      <c r="Q10" s="10" t="s">
        <v>246</v>
      </c>
      <c r="R10" s="18">
        <v>8.9788595305553207E-2</v>
      </c>
      <c r="S10" s="10" t="s">
        <v>152</v>
      </c>
    </row>
    <row r="11" spans="1:19" x14ac:dyDescent="0.2">
      <c r="A11" s="12" t="s">
        <v>170</v>
      </c>
      <c r="B11" s="18">
        <v>0</v>
      </c>
      <c r="C11" s="10" t="s">
        <v>246</v>
      </c>
      <c r="D11" s="18">
        <v>0</v>
      </c>
      <c r="E11" s="10" t="s">
        <v>246</v>
      </c>
      <c r="F11" s="18">
        <v>7.3053592419677997</v>
      </c>
      <c r="G11" s="10" t="s">
        <v>152</v>
      </c>
      <c r="H11" s="18">
        <v>0</v>
      </c>
      <c r="I11" s="10" t="s">
        <v>152</v>
      </c>
      <c r="J11" s="18">
        <v>0</v>
      </c>
      <c r="K11" s="10" t="s">
        <v>246</v>
      </c>
      <c r="L11" s="18">
        <v>0</v>
      </c>
      <c r="M11" s="10" t="s">
        <v>152</v>
      </c>
      <c r="N11" s="18">
        <v>0</v>
      </c>
      <c r="O11" s="10" t="s">
        <v>246</v>
      </c>
      <c r="P11" s="18">
        <v>0</v>
      </c>
      <c r="Q11" s="10" t="s">
        <v>246</v>
      </c>
      <c r="R11" s="18">
        <v>6.8947882595659898E-2</v>
      </c>
      <c r="S11" s="10" t="s">
        <v>152</v>
      </c>
    </row>
    <row r="12" spans="1:19" x14ac:dyDescent="0.2">
      <c r="A12" s="12" t="s">
        <v>171</v>
      </c>
      <c r="B12" s="18">
        <v>0</v>
      </c>
      <c r="C12" s="10" t="s">
        <v>246</v>
      </c>
      <c r="D12" s="18">
        <v>0</v>
      </c>
      <c r="E12" s="10" t="s">
        <v>246</v>
      </c>
      <c r="F12" s="18">
        <v>6.69243935837246</v>
      </c>
      <c r="G12" s="10" t="s">
        <v>152</v>
      </c>
      <c r="H12" s="18">
        <v>0</v>
      </c>
      <c r="I12" s="10" t="s">
        <v>152</v>
      </c>
      <c r="J12" s="18">
        <v>0</v>
      </c>
      <c r="K12" s="10" t="s">
        <v>246</v>
      </c>
      <c r="L12" s="18">
        <v>0</v>
      </c>
      <c r="M12" s="10" t="s">
        <v>152</v>
      </c>
      <c r="N12" s="18">
        <v>0</v>
      </c>
      <c r="O12" s="10" t="s">
        <v>246</v>
      </c>
      <c r="P12" s="18">
        <v>0</v>
      </c>
      <c r="Q12" s="10" t="s">
        <v>246</v>
      </c>
      <c r="R12" s="18">
        <v>6.3164233351894E-2</v>
      </c>
      <c r="S12" s="10" t="s">
        <v>152</v>
      </c>
    </row>
    <row r="13" spans="1:19" x14ac:dyDescent="0.2">
      <c r="A13" s="12" t="s">
        <v>172</v>
      </c>
      <c r="B13" s="18">
        <v>0</v>
      </c>
      <c r="C13" s="10" t="s">
        <v>246</v>
      </c>
      <c r="D13" s="18">
        <v>0</v>
      </c>
      <c r="E13" s="10" t="s">
        <v>246</v>
      </c>
      <c r="F13" s="18">
        <v>6.7071373318521204</v>
      </c>
      <c r="G13" s="10" t="s">
        <v>152</v>
      </c>
      <c r="H13" s="18">
        <v>0</v>
      </c>
      <c r="I13" s="10" t="s">
        <v>152</v>
      </c>
      <c r="J13" s="18">
        <v>0</v>
      </c>
      <c r="K13" s="10" t="s">
        <v>246</v>
      </c>
      <c r="L13" s="18">
        <v>4.3502438121997198</v>
      </c>
      <c r="M13" s="10" t="s">
        <v>210</v>
      </c>
      <c r="N13" s="18">
        <v>0</v>
      </c>
      <c r="O13" s="10" t="s">
        <v>246</v>
      </c>
      <c r="P13" s="18">
        <v>0</v>
      </c>
      <c r="Q13" s="10" t="s">
        <v>246</v>
      </c>
      <c r="R13" s="18">
        <v>0.167700523952556</v>
      </c>
      <c r="S13" s="10" t="s">
        <v>152</v>
      </c>
    </row>
    <row r="14" spans="1:19" x14ac:dyDescent="0.2">
      <c r="A14" s="12" t="s">
        <v>173</v>
      </c>
      <c r="B14" s="18">
        <v>0</v>
      </c>
      <c r="C14" s="10" t="s">
        <v>246</v>
      </c>
      <c r="D14" s="18">
        <v>0</v>
      </c>
      <c r="E14" s="10" t="s">
        <v>246</v>
      </c>
      <c r="F14" s="18">
        <v>2.9315789503277698</v>
      </c>
      <c r="G14" s="10" t="s">
        <v>152</v>
      </c>
      <c r="H14" s="18">
        <v>0</v>
      </c>
      <c r="I14" s="10" t="s">
        <v>152</v>
      </c>
      <c r="J14" s="18">
        <v>0</v>
      </c>
      <c r="K14" s="10" t="s">
        <v>246</v>
      </c>
      <c r="L14" s="18">
        <v>21.576131252888199</v>
      </c>
      <c r="M14" s="10" t="s">
        <v>210</v>
      </c>
      <c r="N14" s="18">
        <v>0</v>
      </c>
      <c r="O14" s="10" t="s">
        <v>246</v>
      </c>
      <c r="P14" s="18">
        <v>0</v>
      </c>
      <c r="Q14" s="10" t="s">
        <v>246</v>
      </c>
      <c r="R14" s="18">
        <v>0.53990112365612497</v>
      </c>
      <c r="S14" s="10" t="s">
        <v>152</v>
      </c>
    </row>
    <row r="15" spans="1:19" x14ac:dyDescent="0.2">
      <c r="A15" s="12" t="s">
        <v>174</v>
      </c>
      <c r="B15" s="18">
        <v>0</v>
      </c>
      <c r="C15" s="10" t="s">
        <v>246</v>
      </c>
      <c r="D15" s="18">
        <v>0</v>
      </c>
      <c r="E15" s="10" t="s">
        <v>246</v>
      </c>
      <c r="F15" s="18">
        <v>1.5164615176084599</v>
      </c>
      <c r="G15" s="10" t="s">
        <v>152</v>
      </c>
      <c r="H15" s="18">
        <v>0</v>
      </c>
      <c r="I15" s="10" t="s">
        <v>152</v>
      </c>
      <c r="J15" s="18">
        <v>0</v>
      </c>
      <c r="K15" s="10" t="s">
        <v>246</v>
      </c>
      <c r="L15" s="18">
        <v>0</v>
      </c>
      <c r="M15" s="10" t="s">
        <v>303</v>
      </c>
      <c r="N15" s="18">
        <v>0</v>
      </c>
      <c r="O15" s="10" t="s">
        <v>246</v>
      </c>
      <c r="P15" s="18">
        <v>0</v>
      </c>
      <c r="Q15" s="10" t="s">
        <v>246</v>
      </c>
      <c r="R15" s="18">
        <v>1.4612095590990901E-2</v>
      </c>
      <c r="S15" s="10" t="s">
        <v>152</v>
      </c>
    </row>
    <row r="16" spans="1:19" x14ac:dyDescent="0.2">
      <c r="A16" s="12" t="s">
        <v>176</v>
      </c>
      <c r="B16" s="18">
        <v>0</v>
      </c>
      <c r="C16" s="10" t="s">
        <v>246</v>
      </c>
      <c r="D16" s="18">
        <v>0</v>
      </c>
      <c r="E16" s="10" t="s">
        <v>246</v>
      </c>
      <c r="F16" s="18">
        <v>0.295079796887594</v>
      </c>
      <c r="G16" s="10" t="s">
        <v>152</v>
      </c>
      <c r="H16" s="18">
        <v>0</v>
      </c>
      <c r="I16" s="10" t="s">
        <v>152</v>
      </c>
      <c r="J16" s="18">
        <v>0</v>
      </c>
      <c r="K16" s="10" t="s">
        <v>246</v>
      </c>
      <c r="L16" s="18">
        <v>0</v>
      </c>
      <c r="M16" s="10" t="s">
        <v>246</v>
      </c>
      <c r="N16" s="18">
        <v>0</v>
      </c>
      <c r="O16" s="10" t="s">
        <v>246</v>
      </c>
      <c r="P16" s="18">
        <v>0</v>
      </c>
      <c r="Q16" s="10" t="s">
        <v>246</v>
      </c>
      <c r="R16" s="18">
        <v>2.8790459280540501E-3</v>
      </c>
      <c r="S16" s="10" t="s">
        <v>152</v>
      </c>
    </row>
    <row r="17" spans="1:19" x14ac:dyDescent="0.2">
      <c r="A17" s="12" t="s">
        <v>177</v>
      </c>
      <c r="B17" s="18">
        <v>0</v>
      </c>
      <c r="C17" s="10" t="s">
        <v>246</v>
      </c>
      <c r="D17" s="18">
        <v>0</v>
      </c>
      <c r="E17" s="10" t="s">
        <v>246</v>
      </c>
      <c r="F17" s="18">
        <v>0</v>
      </c>
      <c r="G17" s="10" t="s">
        <v>304</v>
      </c>
      <c r="H17" s="18">
        <v>0</v>
      </c>
      <c r="I17" s="10" t="s">
        <v>152</v>
      </c>
      <c r="J17" s="18">
        <v>0</v>
      </c>
      <c r="K17" s="10" t="s">
        <v>246</v>
      </c>
      <c r="L17" s="18">
        <v>0</v>
      </c>
      <c r="M17" s="10" t="s">
        <v>246</v>
      </c>
      <c r="N17" s="18">
        <v>0</v>
      </c>
      <c r="O17" s="10" t="s">
        <v>246</v>
      </c>
      <c r="P17" s="18">
        <v>0</v>
      </c>
      <c r="Q17" s="10" t="s">
        <v>246</v>
      </c>
      <c r="R17" s="18">
        <v>0</v>
      </c>
      <c r="S17" s="10" t="s">
        <v>152</v>
      </c>
    </row>
    <row r="18" spans="1:19" x14ac:dyDescent="0.2">
      <c r="A18" s="12" t="s">
        <v>178</v>
      </c>
      <c r="B18" s="18">
        <v>0</v>
      </c>
      <c r="C18" s="10" t="s">
        <v>246</v>
      </c>
      <c r="D18" s="18">
        <v>0</v>
      </c>
      <c r="E18" s="10" t="s">
        <v>246</v>
      </c>
      <c r="F18" s="18">
        <v>0</v>
      </c>
      <c r="G18" s="10" t="s">
        <v>246</v>
      </c>
      <c r="H18" s="18">
        <v>0</v>
      </c>
      <c r="I18" s="10" t="s">
        <v>152</v>
      </c>
      <c r="J18" s="18">
        <v>0</v>
      </c>
      <c r="K18" s="10" t="s">
        <v>246</v>
      </c>
      <c r="L18" s="18">
        <v>0</v>
      </c>
      <c r="M18" s="10" t="s">
        <v>246</v>
      </c>
      <c r="N18" s="18">
        <v>0</v>
      </c>
      <c r="O18" s="10" t="s">
        <v>246</v>
      </c>
      <c r="P18" s="18">
        <v>0</v>
      </c>
      <c r="Q18" s="10" t="s">
        <v>246</v>
      </c>
      <c r="R18" s="18">
        <v>0</v>
      </c>
      <c r="S18" s="10" t="s">
        <v>152</v>
      </c>
    </row>
    <row r="19" spans="1:19" x14ac:dyDescent="0.2">
      <c r="A19" s="12" t="s">
        <v>179</v>
      </c>
      <c r="B19" s="18">
        <v>0</v>
      </c>
      <c r="C19" s="10" t="s">
        <v>246</v>
      </c>
      <c r="D19" s="18">
        <v>0</v>
      </c>
      <c r="E19" s="10" t="s">
        <v>246</v>
      </c>
      <c r="F19" s="18">
        <v>0</v>
      </c>
      <c r="G19" s="10" t="s">
        <v>246</v>
      </c>
      <c r="H19" s="18">
        <v>0</v>
      </c>
      <c r="I19" s="10" t="s">
        <v>152</v>
      </c>
      <c r="J19" s="18">
        <v>0</v>
      </c>
      <c r="K19" s="10" t="s">
        <v>246</v>
      </c>
      <c r="L19" s="18">
        <v>0</v>
      </c>
      <c r="M19" s="10" t="s">
        <v>246</v>
      </c>
      <c r="N19" s="18">
        <v>0</v>
      </c>
      <c r="O19" s="10" t="s">
        <v>246</v>
      </c>
      <c r="P19" s="18">
        <v>0</v>
      </c>
      <c r="Q19" s="10" t="s">
        <v>246</v>
      </c>
      <c r="R19" s="18">
        <v>0</v>
      </c>
      <c r="S19" s="10" t="s">
        <v>152</v>
      </c>
    </row>
    <row r="20" spans="1:19" x14ac:dyDescent="0.2">
      <c r="A20" s="12" t="s">
        <v>180</v>
      </c>
      <c r="B20" s="18">
        <v>0</v>
      </c>
      <c r="C20" s="10" t="s">
        <v>246</v>
      </c>
      <c r="D20" s="18">
        <v>0</v>
      </c>
      <c r="E20" s="10" t="s">
        <v>246</v>
      </c>
      <c r="F20" s="18">
        <v>0</v>
      </c>
      <c r="G20" s="10" t="s">
        <v>246</v>
      </c>
      <c r="H20" s="18">
        <v>0</v>
      </c>
      <c r="I20" s="10" t="s">
        <v>152</v>
      </c>
      <c r="J20" s="18">
        <v>0</v>
      </c>
      <c r="K20" s="10" t="s">
        <v>246</v>
      </c>
      <c r="L20" s="18">
        <v>0</v>
      </c>
      <c r="M20" s="10" t="s">
        <v>246</v>
      </c>
      <c r="N20" s="18">
        <v>0</v>
      </c>
      <c r="O20" s="10" t="s">
        <v>246</v>
      </c>
      <c r="P20" s="18">
        <v>0</v>
      </c>
      <c r="Q20" s="10" t="s">
        <v>246</v>
      </c>
      <c r="R20" s="18">
        <v>0</v>
      </c>
      <c r="S20" s="10" t="s">
        <v>152</v>
      </c>
    </row>
    <row r="21" spans="1:19" x14ac:dyDescent="0.2">
      <c r="A21" s="12" t="s">
        <v>181</v>
      </c>
      <c r="B21" s="18">
        <v>0</v>
      </c>
      <c r="C21" s="10" t="s">
        <v>246</v>
      </c>
      <c r="D21" s="18">
        <v>0</v>
      </c>
      <c r="E21" s="10" t="s">
        <v>246</v>
      </c>
      <c r="F21" s="18">
        <v>0</v>
      </c>
      <c r="G21" s="10" t="s">
        <v>246</v>
      </c>
      <c r="H21" s="18">
        <v>0</v>
      </c>
      <c r="I21" s="10" t="s">
        <v>152</v>
      </c>
      <c r="J21" s="18">
        <v>0</v>
      </c>
      <c r="K21" s="10" t="s">
        <v>246</v>
      </c>
      <c r="L21" s="18">
        <v>0</v>
      </c>
      <c r="M21" s="10" t="s">
        <v>246</v>
      </c>
      <c r="N21" s="18">
        <v>0</v>
      </c>
      <c r="O21" s="10" t="s">
        <v>246</v>
      </c>
      <c r="P21" s="18">
        <v>0</v>
      </c>
      <c r="Q21" s="10" t="s">
        <v>246</v>
      </c>
      <c r="R21" s="18">
        <v>0</v>
      </c>
      <c r="S21" s="10" t="s">
        <v>152</v>
      </c>
    </row>
    <row r="22" spans="1:19" x14ac:dyDescent="0.2">
      <c r="A22" s="12" t="s">
        <v>182</v>
      </c>
      <c r="B22" s="18">
        <v>0</v>
      </c>
      <c r="C22" s="10" t="s">
        <v>246</v>
      </c>
      <c r="D22" s="18">
        <v>0</v>
      </c>
      <c r="E22" s="10" t="s">
        <v>246</v>
      </c>
      <c r="F22" s="18">
        <v>0</v>
      </c>
      <c r="G22" s="10" t="s">
        <v>246</v>
      </c>
      <c r="H22" s="18">
        <v>0</v>
      </c>
      <c r="I22" s="10" t="s">
        <v>152</v>
      </c>
      <c r="J22" s="18">
        <v>0</v>
      </c>
      <c r="K22" s="10" t="s">
        <v>246</v>
      </c>
      <c r="L22" s="18">
        <v>0</v>
      </c>
      <c r="M22" s="10" t="s">
        <v>246</v>
      </c>
      <c r="N22" s="18">
        <v>0</v>
      </c>
      <c r="O22" s="10" t="s">
        <v>246</v>
      </c>
      <c r="P22" s="18">
        <v>0</v>
      </c>
      <c r="Q22" s="10" t="s">
        <v>246</v>
      </c>
      <c r="R22" s="18">
        <v>0</v>
      </c>
      <c r="S22" s="10" t="s">
        <v>152</v>
      </c>
    </row>
    <row r="23" spans="1:19" x14ac:dyDescent="0.2">
      <c r="A23" s="12" t="s">
        <v>184</v>
      </c>
      <c r="B23" s="18">
        <v>0</v>
      </c>
      <c r="C23" s="10" t="s">
        <v>246</v>
      </c>
      <c r="D23" s="18">
        <v>0</v>
      </c>
      <c r="E23" s="10" t="s">
        <v>246</v>
      </c>
      <c r="F23" s="18">
        <v>0</v>
      </c>
      <c r="G23" s="10" t="s">
        <v>246</v>
      </c>
      <c r="H23" s="18">
        <v>0</v>
      </c>
      <c r="I23" s="10" t="s">
        <v>152</v>
      </c>
      <c r="J23" s="18">
        <v>0</v>
      </c>
      <c r="K23" s="10" t="s">
        <v>246</v>
      </c>
      <c r="L23" s="18">
        <v>0</v>
      </c>
      <c r="M23" s="10" t="s">
        <v>246</v>
      </c>
      <c r="N23" s="18">
        <v>0</v>
      </c>
      <c r="O23" s="10" t="s">
        <v>246</v>
      </c>
      <c r="P23" s="18">
        <v>0</v>
      </c>
      <c r="Q23" s="10" t="s">
        <v>246</v>
      </c>
      <c r="R23" s="18">
        <v>0</v>
      </c>
      <c r="S23" s="10" t="s">
        <v>152</v>
      </c>
    </row>
    <row r="24" spans="1:19" x14ac:dyDescent="0.2">
      <c r="A24" s="12" t="s">
        <v>185</v>
      </c>
      <c r="B24" s="18">
        <v>0</v>
      </c>
      <c r="C24" s="10" t="s">
        <v>246</v>
      </c>
      <c r="D24" s="18">
        <v>0</v>
      </c>
      <c r="E24" s="10" t="s">
        <v>246</v>
      </c>
      <c r="F24" s="18">
        <v>0</v>
      </c>
      <c r="G24" s="10" t="s">
        <v>246</v>
      </c>
      <c r="H24" s="18">
        <v>0</v>
      </c>
      <c r="I24" s="10" t="s">
        <v>152</v>
      </c>
      <c r="J24" s="18">
        <v>0</v>
      </c>
      <c r="K24" s="10" t="s">
        <v>246</v>
      </c>
      <c r="L24" s="18">
        <v>0</v>
      </c>
      <c r="M24" s="10" t="s">
        <v>246</v>
      </c>
      <c r="N24" s="18">
        <v>0</v>
      </c>
      <c r="O24" s="10" t="s">
        <v>246</v>
      </c>
      <c r="P24" s="18">
        <v>0</v>
      </c>
      <c r="Q24" s="10" t="s">
        <v>246</v>
      </c>
      <c r="R24" s="18">
        <v>0</v>
      </c>
      <c r="S24" s="10" t="s">
        <v>152</v>
      </c>
    </row>
    <row r="25" spans="1:19" x14ac:dyDescent="0.2">
      <c r="A25" s="12" t="s">
        <v>187</v>
      </c>
      <c r="B25" s="18">
        <v>0</v>
      </c>
      <c r="C25" s="10" t="s">
        <v>246</v>
      </c>
      <c r="D25" s="18">
        <v>0</v>
      </c>
      <c r="E25" s="10" t="s">
        <v>246</v>
      </c>
      <c r="F25" s="18">
        <v>0</v>
      </c>
      <c r="G25" s="10" t="s">
        <v>246</v>
      </c>
      <c r="H25" s="18">
        <v>0</v>
      </c>
      <c r="I25" s="10" t="s">
        <v>152</v>
      </c>
      <c r="J25" s="18">
        <v>0</v>
      </c>
      <c r="K25" s="10" t="s">
        <v>246</v>
      </c>
      <c r="L25" s="18">
        <v>0</v>
      </c>
      <c r="M25" s="10" t="s">
        <v>246</v>
      </c>
      <c r="N25" s="18">
        <v>0</v>
      </c>
      <c r="O25" s="10" t="s">
        <v>246</v>
      </c>
      <c r="P25" s="18">
        <v>0</v>
      </c>
      <c r="Q25" s="10" t="s">
        <v>246</v>
      </c>
      <c r="R25" s="18">
        <v>0</v>
      </c>
      <c r="S25" s="10" t="s">
        <v>152</v>
      </c>
    </row>
    <row r="26" spans="1:19" x14ac:dyDescent="0.2">
      <c r="A26" s="12" t="s">
        <v>188</v>
      </c>
      <c r="B26" s="18">
        <v>0</v>
      </c>
      <c r="C26" s="10" t="s">
        <v>246</v>
      </c>
      <c r="D26" s="18">
        <v>0</v>
      </c>
      <c r="E26" s="10" t="s">
        <v>246</v>
      </c>
      <c r="F26" s="18">
        <v>0</v>
      </c>
      <c r="G26" s="10" t="s">
        <v>246</v>
      </c>
      <c r="H26" s="18">
        <v>0</v>
      </c>
      <c r="I26" s="10" t="s">
        <v>152</v>
      </c>
      <c r="J26" s="18">
        <v>0</v>
      </c>
      <c r="K26" s="10" t="s">
        <v>246</v>
      </c>
      <c r="L26" s="18">
        <v>0</v>
      </c>
      <c r="M26" s="10" t="s">
        <v>246</v>
      </c>
      <c r="N26" s="18">
        <v>0</v>
      </c>
      <c r="O26" s="10" t="s">
        <v>246</v>
      </c>
      <c r="P26" s="18">
        <v>0</v>
      </c>
      <c r="Q26" s="10" t="s">
        <v>246</v>
      </c>
      <c r="R26" s="18">
        <v>0</v>
      </c>
      <c r="S26" s="10" t="s">
        <v>152</v>
      </c>
    </row>
    <row r="27" spans="1:19" x14ac:dyDescent="0.2">
      <c r="A27" s="12" t="s">
        <v>189</v>
      </c>
      <c r="B27" s="18">
        <v>0</v>
      </c>
      <c r="C27" s="10" t="s">
        <v>246</v>
      </c>
      <c r="D27" s="18">
        <v>0</v>
      </c>
      <c r="E27" s="10" t="s">
        <v>246</v>
      </c>
      <c r="F27" s="18">
        <v>0.59095494115200098</v>
      </c>
      <c r="G27" s="10" t="s">
        <v>224</v>
      </c>
      <c r="H27" s="18">
        <v>0</v>
      </c>
      <c r="I27" s="10" t="s">
        <v>152</v>
      </c>
      <c r="J27" s="18">
        <v>0</v>
      </c>
      <c r="K27" s="10" t="s">
        <v>246</v>
      </c>
      <c r="L27" s="18">
        <v>0</v>
      </c>
      <c r="M27" s="10" t="s">
        <v>246</v>
      </c>
      <c r="N27" s="18">
        <v>0</v>
      </c>
      <c r="O27" s="10" t="s">
        <v>246</v>
      </c>
      <c r="P27" s="18">
        <v>0</v>
      </c>
      <c r="Q27" s="10" t="s">
        <v>246</v>
      </c>
      <c r="R27" s="18">
        <v>5.49258068857975E-3</v>
      </c>
      <c r="S27" s="10" t="s">
        <v>152</v>
      </c>
    </row>
    <row r="28" spans="1:19" x14ac:dyDescent="0.2">
      <c r="A28" s="12" t="s">
        <v>190</v>
      </c>
      <c r="B28" s="18">
        <v>0</v>
      </c>
      <c r="C28" s="10" t="s">
        <v>246</v>
      </c>
      <c r="D28" s="18">
        <v>0</v>
      </c>
      <c r="E28" s="10" t="s">
        <v>246</v>
      </c>
      <c r="F28" s="18">
        <v>1.5555834323540401</v>
      </c>
      <c r="G28" s="10" t="s">
        <v>152</v>
      </c>
      <c r="H28" s="18">
        <v>0</v>
      </c>
      <c r="I28" s="10" t="s">
        <v>152</v>
      </c>
      <c r="J28" s="18">
        <v>0</v>
      </c>
      <c r="K28" s="10" t="s">
        <v>246</v>
      </c>
      <c r="L28" s="18">
        <v>0</v>
      </c>
      <c r="M28" s="10" t="s">
        <v>246</v>
      </c>
      <c r="N28" s="18">
        <v>0</v>
      </c>
      <c r="O28" s="10" t="s">
        <v>246</v>
      </c>
      <c r="P28" s="18">
        <v>0</v>
      </c>
      <c r="Q28" s="10" t="s">
        <v>246</v>
      </c>
      <c r="R28" s="18">
        <v>1.4423895165734699E-2</v>
      </c>
      <c r="S28" s="10" t="s">
        <v>152</v>
      </c>
    </row>
    <row r="29" spans="1:19" x14ac:dyDescent="0.2">
      <c r="A29" s="12" t="s">
        <v>191</v>
      </c>
      <c r="B29" s="18">
        <v>0</v>
      </c>
      <c r="C29" s="10" t="s">
        <v>246</v>
      </c>
      <c r="D29" s="18">
        <v>0</v>
      </c>
      <c r="E29" s="10" t="s">
        <v>246</v>
      </c>
      <c r="F29" s="18">
        <v>2.2854990222591902</v>
      </c>
      <c r="G29" s="10" t="s">
        <v>152</v>
      </c>
      <c r="H29" s="18">
        <v>0</v>
      </c>
      <c r="I29" s="10" t="s">
        <v>152</v>
      </c>
      <c r="J29" s="18">
        <v>0</v>
      </c>
      <c r="K29" s="10" t="s">
        <v>246</v>
      </c>
      <c r="L29" s="18">
        <v>0</v>
      </c>
      <c r="M29" s="10" t="s">
        <v>246</v>
      </c>
      <c r="N29" s="18">
        <v>0</v>
      </c>
      <c r="O29" s="10" t="s">
        <v>246</v>
      </c>
      <c r="P29" s="18">
        <v>0</v>
      </c>
      <c r="Q29" s="10" t="s">
        <v>246</v>
      </c>
      <c r="R29" s="18">
        <v>2.1331499070958399E-2</v>
      </c>
      <c r="S29" s="10" t="s">
        <v>152</v>
      </c>
    </row>
    <row r="30" spans="1:19" x14ac:dyDescent="0.2">
      <c r="A30" s="12" t="s">
        <v>192</v>
      </c>
      <c r="B30" s="18">
        <v>0</v>
      </c>
      <c r="C30" s="10" t="s">
        <v>246</v>
      </c>
      <c r="D30" s="18">
        <v>0</v>
      </c>
      <c r="E30" s="10" t="s">
        <v>246</v>
      </c>
      <c r="F30" s="18">
        <v>3.5715189332672299</v>
      </c>
      <c r="G30" s="10" t="s">
        <v>152</v>
      </c>
      <c r="H30" s="18">
        <v>0</v>
      </c>
      <c r="I30" s="10" t="s">
        <v>152</v>
      </c>
      <c r="J30" s="18">
        <v>0</v>
      </c>
      <c r="K30" s="10" t="s">
        <v>246</v>
      </c>
      <c r="L30" s="18">
        <v>0</v>
      </c>
      <c r="M30" s="10" t="s">
        <v>246</v>
      </c>
      <c r="N30" s="18">
        <v>0</v>
      </c>
      <c r="O30" s="10" t="s">
        <v>246</v>
      </c>
      <c r="P30" s="18">
        <v>0</v>
      </c>
      <c r="Q30" s="10" t="s">
        <v>246</v>
      </c>
      <c r="R30" s="18">
        <v>3.3378226640830802E-2</v>
      </c>
      <c r="S30" s="10" t="s">
        <v>152</v>
      </c>
    </row>
    <row r="31" spans="1:19" x14ac:dyDescent="0.2">
      <c r="A31" s="12" t="s">
        <v>193</v>
      </c>
      <c r="B31" s="18">
        <v>0</v>
      </c>
      <c r="C31" s="10" t="s">
        <v>246</v>
      </c>
      <c r="D31" s="18">
        <v>0</v>
      </c>
      <c r="E31" s="10" t="s">
        <v>246</v>
      </c>
      <c r="F31" s="18">
        <v>0</v>
      </c>
      <c r="G31" s="10" t="s">
        <v>305</v>
      </c>
      <c r="H31" s="18">
        <v>0</v>
      </c>
      <c r="I31" s="10" t="s">
        <v>152</v>
      </c>
      <c r="J31" s="18">
        <v>0</v>
      </c>
      <c r="K31" s="10" t="s">
        <v>246</v>
      </c>
      <c r="L31" s="18">
        <v>0</v>
      </c>
      <c r="M31" s="10" t="s">
        <v>226</v>
      </c>
      <c r="N31" s="18">
        <v>0</v>
      </c>
      <c r="O31" s="10" t="s">
        <v>246</v>
      </c>
      <c r="P31" s="18">
        <v>0</v>
      </c>
      <c r="Q31" s="10" t="s">
        <v>246</v>
      </c>
      <c r="R31" s="18">
        <v>0</v>
      </c>
      <c r="S31" s="10" t="s">
        <v>169</v>
      </c>
    </row>
    <row r="32" spans="1:19" x14ac:dyDescent="0.2">
      <c r="A32" s="15" t="s">
        <v>195</v>
      </c>
      <c r="B32" s="19">
        <v>0</v>
      </c>
      <c r="C32" s="14" t="s">
        <v>246</v>
      </c>
      <c r="D32" s="19">
        <v>0</v>
      </c>
      <c r="E32" s="14" t="s">
        <v>246</v>
      </c>
      <c r="F32" s="19">
        <v>0</v>
      </c>
      <c r="G32" s="14" t="s">
        <v>167</v>
      </c>
      <c r="H32" s="19">
        <v>0</v>
      </c>
      <c r="I32" s="14" t="s">
        <v>152</v>
      </c>
      <c r="J32" s="19">
        <v>0</v>
      </c>
      <c r="K32" s="14" t="s">
        <v>246</v>
      </c>
      <c r="L32" s="19">
        <v>0</v>
      </c>
      <c r="M32" s="14" t="s">
        <v>226</v>
      </c>
      <c r="N32" s="19">
        <v>0</v>
      </c>
      <c r="O32" s="14" t="s">
        <v>246</v>
      </c>
      <c r="P32" s="19">
        <v>0</v>
      </c>
      <c r="Q32" s="14" t="s">
        <v>246</v>
      </c>
      <c r="R32" s="19">
        <v>0</v>
      </c>
      <c r="S32" s="14" t="s">
        <v>169</v>
      </c>
    </row>
    <row r="34" spans="1:2" x14ac:dyDescent="0.2">
      <c r="A34" s="16" t="s">
        <v>196</v>
      </c>
      <c r="B34" s="16" t="s">
        <v>229</v>
      </c>
    </row>
    <row r="36" spans="1:2" x14ac:dyDescent="0.2">
      <c r="B36" s="16" t="s">
        <v>306</v>
      </c>
    </row>
    <row r="37" spans="1:2" x14ac:dyDescent="0.2">
      <c r="B37" s="16" t="s">
        <v>307</v>
      </c>
    </row>
    <row r="38" spans="1:2" x14ac:dyDescent="0.2">
      <c r="B38" s="16" t="s">
        <v>308</v>
      </c>
    </row>
    <row r="39" spans="1:2" x14ac:dyDescent="0.2">
      <c r="B39" s="16" t="s">
        <v>309</v>
      </c>
    </row>
    <row r="40" spans="1:2" x14ac:dyDescent="0.2">
      <c r="B40" s="16" t="s">
        <v>310</v>
      </c>
    </row>
    <row r="41" spans="1:2" x14ac:dyDescent="0.2">
      <c r="B41" s="16" t="s">
        <v>311</v>
      </c>
    </row>
    <row r="42" spans="1:2" x14ac:dyDescent="0.2">
      <c r="B42" s="16" t="s">
        <v>312</v>
      </c>
    </row>
    <row r="43" spans="1:2" x14ac:dyDescent="0.2">
      <c r="B43" s="16" t="s">
        <v>289</v>
      </c>
    </row>
    <row r="44" spans="1:2" x14ac:dyDescent="0.2">
      <c r="B44" s="16" t="s">
        <v>313</v>
      </c>
    </row>
    <row r="46" spans="1:2" x14ac:dyDescent="0.2">
      <c r="B46" s="16" t="s">
        <v>203</v>
      </c>
    </row>
    <row r="47" spans="1:2" x14ac:dyDescent="0.2">
      <c r="B47" s="16" t="s">
        <v>250</v>
      </c>
    </row>
    <row r="48" spans="1:2" x14ac:dyDescent="0.2">
      <c r="B48" s="16" t="s">
        <v>204</v>
      </c>
    </row>
    <row r="51" spans="1:1" x14ac:dyDescent="0.2">
      <c r="A51" s="17" t="str">
        <f>HYPERLINK("#'INTERACTIVE_GAMING 13'!A2", "&lt;&lt;&lt; Previous table")</f>
        <v>&lt;&lt;&lt; Previous table</v>
      </c>
    </row>
    <row r="52" spans="1:1" x14ac:dyDescent="0.2">
      <c r="A52" s="17" t="str">
        <f>HYPERLINK("#'INTERACTIVE_GAMING 15'!A2",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HYPERLINK("#'INDEX'!B50", "Link to index")</f>
        <v>Link to index</v>
      </c>
    </row>
    <row r="2" spans="1:17" ht="15.75" customHeight="1" x14ac:dyDescent="0.2">
      <c r="A2" s="27" t="s">
        <v>317</v>
      </c>
      <c r="B2" s="28"/>
      <c r="C2" s="28"/>
      <c r="D2" s="28"/>
      <c r="E2" s="28"/>
      <c r="F2" s="28"/>
      <c r="G2" s="28"/>
      <c r="H2" s="28"/>
      <c r="I2" s="28"/>
      <c r="J2" s="28"/>
      <c r="K2" s="28"/>
      <c r="L2" s="28"/>
      <c r="M2" s="28"/>
      <c r="N2" s="28"/>
      <c r="O2" s="28"/>
      <c r="P2" s="28"/>
      <c r="Q2" s="28"/>
    </row>
    <row r="3" spans="1:17" ht="15.75" customHeight="1" x14ac:dyDescent="0.2">
      <c r="A3" s="27" t="s">
        <v>61</v>
      </c>
      <c r="B3" s="28"/>
      <c r="C3" s="28"/>
      <c r="D3" s="28"/>
      <c r="E3" s="28"/>
      <c r="F3" s="28"/>
      <c r="G3" s="28"/>
      <c r="H3" s="28"/>
      <c r="I3" s="28"/>
      <c r="J3" s="28"/>
      <c r="K3" s="28"/>
      <c r="L3" s="28"/>
      <c r="M3" s="28"/>
      <c r="N3" s="28"/>
      <c r="O3" s="28"/>
      <c r="P3" s="28"/>
      <c r="Q3" s="28"/>
    </row>
    <row r="4" spans="1:17" ht="15.75" customHeight="1" x14ac:dyDescent="0.2"/>
    <row r="5" spans="1:17"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row>
    <row r="6" spans="1:17" x14ac:dyDescent="0.2">
      <c r="A6" s="29" t="s">
        <v>221</v>
      </c>
      <c r="B6" s="29"/>
      <c r="C6" s="29"/>
      <c r="D6" s="29"/>
      <c r="E6" s="29"/>
      <c r="F6" s="29"/>
      <c r="G6" s="29"/>
      <c r="H6" s="29"/>
      <c r="I6" s="29"/>
      <c r="J6" s="29"/>
      <c r="K6" s="29"/>
      <c r="L6" s="29"/>
      <c r="M6" s="29"/>
      <c r="N6" s="29"/>
      <c r="O6" s="29"/>
      <c r="P6" s="29"/>
      <c r="Q6" s="29"/>
    </row>
    <row r="7" spans="1:17" x14ac:dyDescent="0.2">
      <c r="A7" s="12" t="s">
        <v>163</v>
      </c>
      <c r="B7" s="18">
        <v>0</v>
      </c>
      <c r="C7" s="10" t="s">
        <v>246</v>
      </c>
      <c r="D7" s="18">
        <v>0</v>
      </c>
      <c r="E7" s="10" t="s">
        <v>246</v>
      </c>
      <c r="F7" s="18">
        <v>1.1586332965939901</v>
      </c>
      <c r="G7" s="10" t="s">
        <v>152</v>
      </c>
      <c r="H7" s="18">
        <v>0</v>
      </c>
      <c r="I7" s="10" t="s">
        <v>152</v>
      </c>
      <c r="J7" s="18">
        <v>0</v>
      </c>
      <c r="K7" s="10" t="s">
        <v>246</v>
      </c>
      <c r="L7" s="18">
        <v>0</v>
      </c>
      <c r="M7" s="10" t="s">
        <v>152</v>
      </c>
      <c r="N7" s="18">
        <v>0</v>
      </c>
      <c r="O7" s="10" t="s">
        <v>246</v>
      </c>
      <c r="P7" s="18">
        <v>0</v>
      </c>
      <c r="Q7" s="10" t="s">
        <v>246</v>
      </c>
    </row>
    <row r="8" spans="1:17" x14ac:dyDescent="0.2">
      <c r="A8" s="12" t="s">
        <v>164</v>
      </c>
      <c r="B8" s="18">
        <v>0</v>
      </c>
      <c r="C8" s="10" t="s">
        <v>246</v>
      </c>
      <c r="D8" s="18">
        <v>0</v>
      </c>
      <c r="E8" s="10" t="s">
        <v>246</v>
      </c>
      <c r="F8" s="18">
        <v>3.8316419463960401</v>
      </c>
      <c r="G8" s="10" t="s">
        <v>152</v>
      </c>
      <c r="H8" s="18">
        <v>4.3968591466919199E-2</v>
      </c>
      <c r="I8" s="10" t="s">
        <v>152</v>
      </c>
      <c r="J8" s="18">
        <v>0</v>
      </c>
      <c r="K8" s="10" t="s">
        <v>246</v>
      </c>
      <c r="L8" s="18">
        <v>0</v>
      </c>
      <c r="M8" s="10" t="s">
        <v>152</v>
      </c>
      <c r="N8" s="18">
        <v>0</v>
      </c>
      <c r="O8" s="10" t="s">
        <v>246</v>
      </c>
      <c r="P8" s="18">
        <v>0</v>
      </c>
      <c r="Q8" s="10" t="s">
        <v>246</v>
      </c>
    </row>
    <row r="9" spans="1:17" x14ac:dyDescent="0.2">
      <c r="A9" s="12" t="s">
        <v>165</v>
      </c>
      <c r="B9" s="18">
        <v>0</v>
      </c>
      <c r="C9" s="10" t="s">
        <v>246</v>
      </c>
      <c r="D9" s="18">
        <v>0</v>
      </c>
      <c r="E9" s="10" t="s">
        <v>246</v>
      </c>
      <c r="F9" s="18">
        <v>2.5398733457152298</v>
      </c>
      <c r="G9" s="10" t="s">
        <v>152</v>
      </c>
      <c r="H9" s="18">
        <v>0</v>
      </c>
      <c r="I9" s="10" t="s">
        <v>302</v>
      </c>
      <c r="J9" s="18">
        <v>0</v>
      </c>
      <c r="K9" s="10" t="s">
        <v>246</v>
      </c>
      <c r="L9" s="18">
        <v>7.8279398775390804E-3</v>
      </c>
      <c r="M9" s="10" t="s">
        <v>152</v>
      </c>
      <c r="N9" s="18">
        <v>0</v>
      </c>
      <c r="O9" s="10" t="s">
        <v>246</v>
      </c>
      <c r="P9" s="18">
        <v>0</v>
      </c>
      <c r="Q9" s="10" t="s">
        <v>246</v>
      </c>
    </row>
    <row r="10" spans="1:17" x14ac:dyDescent="0.2">
      <c r="A10" s="12" t="s">
        <v>166</v>
      </c>
      <c r="B10" s="18">
        <v>0</v>
      </c>
      <c r="C10" s="10" t="s">
        <v>246</v>
      </c>
      <c r="D10" s="18">
        <v>0</v>
      </c>
      <c r="E10" s="10" t="s">
        <v>246</v>
      </c>
      <c r="F10" s="18">
        <v>2.0737585472480702</v>
      </c>
      <c r="G10" s="10" t="s">
        <v>152</v>
      </c>
      <c r="H10" s="18">
        <v>0</v>
      </c>
      <c r="I10" s="10" t="s">
        <v>152</v>
      </c>
      <c r="J10" s="18">
        <v>0</v>
      </c>
      <c r="K10" s="10" t="s">
        <v>246</v>
      </c>
      <c r="L10" s="18">
        <v>1.4196076204537099E-3</v>
      </c>
      <c r="M10" s="10" t="s">
        <v>152</v>
      </c>
      <c r="N10" s="18">
        <v>0</v>
      </c>
      <c r="O10" s="10" t="s">
        <v>246</v>
      </c>
      <c r="P10" s="18">
        <v>0</v>
      </c>
      <c r="Q10" s="10" t="s">
        <v>246</v>
      </c>
    </row>
    <row r="11" spans="1:17" x14ac:dyDescent="0.2">
      <c r="A11" s="12" t="s">
        <v>170</v>
      </c>
      <c r="B11" s="18">
        <v>0</v>
      </c>
      <c r="C11" s="10" t="s">
        <v>246</v>
      </c>
      <c r="D11" s="18">
        <v>0</v>
      </c>
      <c r="E11" s="10" t="s">
        <v>246</v>
      </c>
      <c r="F11" s="18">
        <v>1.5410691003911301</v>
      </c>
      <c r="G11" s="10" t="s">
        <v>152</v>
      </c>
      <c r="H11" s="18">
        <v>0</v>
      </c>
      <c r="I11" s="10" t="s">
        <v>152</v>
      </c>
      <c r="J11" s="18">
        <v>0</v>
      </c>
      <c r="K11" s="10" t="s">
        <v>246</v>
      </c>
      <c r="L11" s="18">
        <v>0</v>
      </c>
      <c r="M11" s="10" t="s">
        <v>152</v>
      </c>
      <c r="N11" s="18">
        <v>0</v>
      </c>
      <c r="O11" s="10" t="s">
        <v>246</v>
      </c>
      <c r="P11" s="18">
        <v>0</v>
      </c>
      <c r="Q11" s="10" t="s">
        <v>246</v>
      </c>
    </row>
    <row r="12" spans="1:17" x14ac:dyDescent="0.2">
      <c r="A12" s="12" t="s">
        <v>171</v>
      </c>
      <c r="B12" s="18">
        <v>0</v>
      </c>
      <c r="C12" s="10" t="s">
        <v>246</v>
      </c>
      <c r="D12" s="18">
        <v>0</v>
      </c>
      <c r="E12" s="10" t="s">
        <v>246</v>
      </c>
      <c r="F12" s="18">
        <v>1.23310514305775</v>
      </c>
      <c r="G12" s="10" t="s">
        <v>152</v>
      </c>
      <c r="H12" s="18">
        <v>0</v>
      </c>
      <c r="I12" s="10" t="s">
        <v>152</v>
      </c>
      <c r="J12" s="18">
        <v>0</v>
      </c>
      <c r="K12" s="10" t="s">
        <v>246</v>
      </c>
      <c r="L12" s="18">
        <v>0</v>
      </c>
      <c r="M12" s="10" t="s">
        <v>152</v>
      </c>
      <c r="N12" s="18">
        <v>0</v>
      </c>
      <c r="O12" s="10" t="s">
        <v>246</v>
      </c>
      <c r="P12" s="18">
        <v>0</v>
      </c>
      <c r="Q12" s="10" t="s">
        <v>246</v>
      </c>
    </row>
    <row r="13" spans="1:17" x14ac:dyDescent="0.2">
      <c r="A13" s="12" t="s">
        <v>172</v>
      </c>
      <c r="B13" s="18">
        <v>0</v>
      </c>
      <c r="C13" s="10" t="s">
        <v>246</v>
      </c>
      <c r="D13" s="18">
        <v>0</v>
      </c>
      <c r="E13" s="10" t="s">
        <v>246</v>
      </c>
      <c r="F13" s="18">
        <v>1.0745173027863</v>
      </c>
      <c r="G13" s="10" t="s">
        <v>152</v>
      </c>
      <c r="H13" s="18">
        <v>0</v>
      </c>
      <c r="I13" s="10" t="s">
        <v>152</v>
      </c>
      <c r="J13" s="18">
        <v>0</v>
      </c>
      <c r="K13" s="10" t="s">
        <v>246</v>
      </c>
      <c r="L13" s="18">
        <v>1.2877530700298701</v>
      </c>
      <c r="M13" s="10" t="s">
        <v>210</v>
      </c>
      <c r="N13" s="18">
        <v>0</v>
      </c>
      <c r="O13" s="10" t="s">
        <v>246</v>
      </c>
      <c r="P13" s="18">
        <v>0</v>
      </c>
      <c r="Q13" s="10" t="s">
        <v>246</v>
      </c>
    </row>
    <row r="14" spans="1:17" x14ac:dyDescent="0.2">
      <c r="A14" s="12" t="s">
        <v>173</v>
      </c>
      <c r="B14" s="18">
        <v>0</v>
      </c>
      <c r="C14" s="10" t="s">
        <v>246</v>
      </c>
      <c r="D14" s="18">
        <v>0</v>
      </c>
      <c r="E14" s="10" t="s">
        <v>246</v>
      </c>
      <c r="F14" s="18">
        <v>0.43128643422486901</v>
      </c>
      <c r="G14" s="10" t="s">
        <v>152</v>
      </c>
      <c r="H14" s="18">
        <v>0</v>
      </c>
      <c r="I14" s="10" t="s">
        <v>152</v>
      </c>
      <c r="J14" s="18">
        <v>0</v>
      </c>
      <c r="K14" s="10" t="s">
        <v>246</v>
      </c>
      <c r="L14" s="18">
        <v>6.1163052523373604</v>
      </c>
      <c r="M14" s="10" t="s">
        <v>210</v>
      </c>
      <c r="N14" s="18">
        <v>0</v>
      </c>
      <c r="O14" s="10" t="s">
        <v>246</v>
      </c>
      <c r="P14" s="18">
        <v>0</v>
      </c>
      <c r="Q14" s="10" t="s">
        <v>246</v>
      </c>
    </row>
    <row r="15" spans="1:17" x14ac:dyDescent="0.2">
      <c r="A15" s="12" t="s">
        <v>174</v>
      </c>
      <c r="B15" s="18">
        <v>0</v>
      </c>
      <c r="C15" s="10" t="s">
        <v>246</v>
      </c>
      <c r="D15" s="18">
        <v>0</v>
      </c>
      <c r="E15" s="10" t="s">
        <v>246</v>
      </c>
      <c r="F15" s="18">
        <v>0.211484819177189</v>
      </c>
      <c r="G15" s="10" t="s">
        <v>152</v>
      </c>
      <c r="H15" s="18">
        <v>0</v>
      </c>
      <c r="I15" s="10" t="s">
        <v>152</v>
      </c>
      <c r="J15" s="18">
        <v>0</v>
      </c>
      <c r="K15" s="10" t="s">
        <v>246</v>
      </c>
      <c r="L15" s="18">
        <v>0</v>
      </c>
      <c r="M15" s="10" t="s">
        <v>303</v>
      </c>
      <c r="N15" s="18">
        <v>0</v>
      </c>
      <c r="O15" s="10" t="s">
        <v>246</v>
      </c>
      <c r="P15" s="18">
        <v>0</v>
      </c>
      <c r="Q15" s="10" t="s">
        <v>246</v>
      </c>
    </row>
    <row r="16" spans="1:17" x14ac:dyDescent="0.2">
      <c r="A16" s="12" t="s">
        <v>176</v>
      </c>
      <c r="B16" s="18">
        <v>0</v>
      </c>
      <c r="C16" s="10" t="s">
        <v>246</v>
      </c>
      <c r="D16" s="18">
        <v>0</v>
      </c>
      <c r="E16" s="10" t="s">
        <v>246</v>
      </c>
      <c r="F16" s="18">
        <v>4.2833439595349999E-2</v>
      </c>
      <c r="G16" s="10" t="s">
        <v>152</v>
      </c>
      <c r="H16" s="18">
        <v>0</v>
      </c>
      <c r="I16" s="10" t="s">
        <v>152</v>
      </c>
      <c r="J16" s="18">
        <v>0</v>
      </c>
      <c r="K16" s="10" t="s">
        <v>246</v>
      </c>
      <c r="L16" s="18">
        <v>0</v>
      </c>
      <c r="M16" s="10" t="s">
        <v>246</v>
      </c>
      <c r="N16" s="18">
        <v>0</v>
      </c>
      <c r="O16" s="10" t="s">
        <v>246</v>
      </c>
      <c r="P16" s="18">
        <v>0</v>
      </c>
      <c r="Q16" s="10" t="s">
        <v>246</v>
      </c>
    </row>
    <row r="17" spans="1:17" x14ac:dyDescent="0.2">
      <c r="A17" s="12" t="s">
        <v>177</v>
      </c>
      <c r="B17" s="18">
        <v>0</v>
      </c>
      <c r="C17" s="10" t="s">
        <v>246</v>
      </c>
      <c r="D17" s="18">
        <v>0</v>
      </c>
      <c r="E17" s="10" t="s">
        <v>246</v>
      </c>
      <c r="F17" s="18">
        <v>0</v>
      </c>
      <c r="G17" s="10" t="s">
        <v>304</v>
      </c>
      <c r="H17" s="18">
        <v>0</v>
      </c>
      <c r="I17" s="10" t="s">
        <v>152</v>
      </c>
      <c r="J17" s="18">
        <v>0</v>
      </c>
      <c r="K17" s="10" t="s">
        <v>246</v>
      </c>
      <c r="L17" s="18">
        <v>0</v>
      </c>
      <c r="M17" s="10" t="s">
        <v>246</v>
      </c>
      <c r="N17" s="18">
        <v>0</v>
      </c>
      <c r="O17" s="10" t="s">
        <v>246</v>
      </c>
      <c r="P17" s="18">
        <v>0</v>
      </c>
      <c r="Q17" s="10" t="s">
        <v>246</v>
      </c>
    </row>
    <row r="18" spans="1:17" x14ac:dyDescent="0.2">
      <c r="A18" s="12" t="s">
        <v>178</v>
      </c>
      <c r="B18" s="18">
        <v>0</v>
      </c>
      <c r="C18" s="10" t="s">
        <v>246</v>
      </c>
      <c r="D18" s="18">
        <v>0</v>
      </c>
      <c r="E18" s="10" t="s">
        <v>246</v>
      </c>
      <c r="F18" s="18">
        <v>0</v>
      </c>
      <c r="G18" s="10" t="s">
        <v>246</v>
      </c>
      <c r="H18" s="18">
        <v>0</v>
      </c>
      <c r="I18" s="10" t="s">
        <v>152</v>
      </c>
      <c r="J18" s="18">
        <v>0</v>
      </c>
      <c r="K18" s="10" t="s">
        <v>246</v>
      </c>
      <c r="L18" s="18">
        <v>0</v>
      </c>
      <c r="M18" s="10" t="s">
        <v>246</v>
      </c>
      <c r="N18" s="18">
        <v>0</v>
      </c>
      <c r="O18" s="10" t="s">
        <v>246</v>
      </c>
      <c r="P18" s="18">
        <v>0</v>
      </c>
      <c r="Q18" s="10" t="s">
        <v>246</v>
      </c>
    </row>
    <row r="19" spans="1:17" x14ac:dyDescent="0.2">
      <c r="A19" s="12" t="s">
        <v>179</v>
      </c>
      <c r="B19" s="18">
        <v>0</v>
      </c>
      <c r="C19" s="10" t="s">
        <v>246</v>
      </c>
      <c r="D19" s="18">
        <v>0</v>
      </c>
      <c r="E19" s="10" t="s">
        <v>246</v>
      </c>
      <c r="F19" s="18">
        <v>0</v>
      </c>
      <c r="G19" s="10" t="s">
        <v>246</v>
      </c>
      <c r="H19" s="18">
        <v>0</v>
      </c>
      <c r="I19" s="10" t="s">
        <v>152</v>
      </c>
      <c r="J19" s="18">
        <v>0</v>
      </c>
      <c r="K19" s="10" t="s">
        <v>246</v>
      </c>
      <c r="L19" s="18">
        <v>0</v>
      </c>
      <c r="M19" s="10" t="s">
        <v>246</v>
      </c>
      <c r="N19" s="18">
        <v>0</v>
      </c>
      <c r="O19" s="10" t="s">
        <v>246</v>
      </c>
      <c r="P19" s="18">
        <v>0</v>
      </c>
      <c r="Q19" s="10" t="s">
        <v>246</v>
      </c>
    </row>
    <row r="20" spans="1:17" x14ac:dyDescent="0.2">
      <c r="A20" s="12" t="s">
        <v>180</v>
      </c>
      <c r="B20" s="18">
        <v>0</v>
      </c>
      <c r="C20" s="10" t="s">
        <v>246</v>
      </c>
      <c r="D20" s="18">
        <v>0</v>
      </c>
      <c r="E20" s="10" t="s">
        <v>246</v>
      </c>
      <c r="F20" s="18">
        <v>0</v>
      </c>
      <c r="G20" s="10" t="s">
        <v>246</v>
      </c>
      <c r="H20" s="18">
        <v>0</v>
      </c>
      <c r="I20" s="10" t="s">
        <v>152</v>
      </c>
      <c r="J20" s="18">
        <v>0</v>
      </c>
      <c r="K20" s="10" t="s">
        <v>246</v>
      </c>
      <c r="L20" s="18">
        <v>0</v>
      </c>
      <c r="M20" s="10" t="s">
        <v>246</v>
      </c>
      <c r="N20" s="18">
        <v>0</v>
      </c>
      <c r="O20" s="10" t="s">
        <v>246</v>
      </c>
      <c r="P20" s="18">
        <v>0</v>
      </c>
      <c r="Q20" s="10" t="s">
        <v>246</v>
      </c>
    </row>
    <row r="21" spans="1:17" x14ac:dyDescent="0.2">
      <c r="A21" s="12" t="s">
        <v>181</v>
      </c>
      <c r="B21" s="18">
        <v>0</v>
      </c>
      <c r="C21" s="10" t="s">
        <v>246</v>
      </c>
      <c r="D21" s="18">
        <v>0</v>
      </c>
      <c r="E21" s="10" t="s">
        <v>246</v>
      </c>
      <c r="F21" s="18">
        <v>0</v>
      </c>
      <c r="G21" s="10" t="s">
        <v>246</v>
      </c>
      <c r="H21" s="18">
        <v>0</v>
      </c>
      <c r="I21" s="10" t="s">
        <v>152</v>
      </c>
      <c r="J21" s="18">
        <v>0</v>
      </c>
      <c r="K21" s="10" t="s">
        <v>246</v>
      </c>
      <c r="L21" s="18">
        <v>0</v>
      </c>
      <c r="M21" s="10" t="s">
        <v>246</v>
      </c>
      <c r="N21" s="18">
        <v>0</v>
      </c>
      <c r="O21" s="10" t="s">
        <v>246</v>
      </c>
      <c r="P21" s="18">
        <v>0</v>
      </c>
      <c r="Q21" s="10" t="s">
        <v>246</v>
      </c>
    </row>
    <row r="22" spans="1:17" x14ac:dyDescent="0.2">
      <c r="A22" s="12" t="s">
        <v>182</v>
      </c>
      <c r="B22" s="18">
        <v>0</v>
      </c>
      <c r="C22" s="10" t="s">
        <v>246</v>
      </c>
      <c r="D22" s="18">
        <v>0</v>
      </c>
      <c r="E22" s="10" t="s">
        <v>246</v>
      </c>
      <c r="F22" s="18">
        <v>0</v>
      </c>
      <c r="G22" s="10" t="s">
        <v>246</v>
      </c>
      <c r="H22" s="18">
        <v>0</v>
      </c>
      <c r="I22" s="10" t="s">
        <v>152</v>
      </c>
      <c r="J22" s="18">
        <v>0</v>
      </c>
      <c r="K22" s="10" t="s">
        <v>246</v>
      </c>
      <c r="L22" s="18">
        <v>0</v>
      </c>
      <c r="M22" s="10" t="s">
        <v>246</v>
      </c>
      <c r="N22" s="18">
        <v>0</v>
      </c>
      <c r="O22" s="10" t="s">
        <v>246</v>
      </c>
      <c r="P22" s="18">
        <v>0</v>
      </c>
      <c r="Q22" s="10" t="s">
        <v>246</v>
      </c>
    </row>
    <row r="23" spans="1:17" x14ac:dyDescent="0.2">
      <c r="A23" s="12" t="s">
        <v>184</v>
      </c>
      <c r="B23" s="18">
        <v>0</v>
      </c>
      <c r="C23" s="10" t="s">
        <v>246</v>
      </c>
      <c r="D23" s="18">
        <v>0</v>
      </c>
      <c r="E23" s="10" t="s">
        <v>246</v>
      </c>
      <c r="F23" s="18">
        <v>0</v>
      </c>
      <c r="G23" s="10" t="s">
        <v>246</v>
      </c>
      <c r="H23" s="18">
        <v>0</v>
      </c>
      <c r="I23" s="10" t="s">
        <v>152</v>
      </c>
      <c r="J23" s="18">
        <v>0</v>
      </c>
      <c r="K23" s="10" t="s">
        <v>246</v>
      </c>
      <c r="L23" s="18">
        <v>0</v>
      </c>
      <c r="M23" s="10" t="s">
        <v>246</v>
      </c>
      <c r="N23" s="18">
        <v>0</v>
      </c>
      <c r="O23" s="10" t="s">
        <v>246</v>
      </c>
      <c r="P23" s="18">
        <v>0</v>
      </c>
      <c r="Q23" s="10" t="s">
        <v>246</v>
      </c>
    </row>
    <row r="24" spans="1:17" x14ac:dyDescent="0.2">
      <c r="A24" s="12" t="s">
        <v>185</v>
      </c>
      <c r="B24" s="18">
        <v>0</v>
      </c>
      <c r="C24" s="10" t="s">
        <v>246</v>
      </c>
      <c r="D24" s="18">
        <v>0</v>
      </c>
      <c r="E24" s="10" t="s">
        <v>246</v>
      </c>
      <c r="F24" s="18">
        <v>0</v>
      </c>
      <c r="G24" s="10" t="s">
        <v>246</v>
      </c>
      <c r="H24" s="18">
        <v>0</v>
      </c>
      <c r="I24" s="10" t="s">
        <v>152</v>
      </c>
      <c r="J24" s="18">
        <v>0</v>
      </c>
      <c r="K24" s="10" t="s">
        <v>246</v>
      </c>
      <c r="L24" s="18">
        <v>0</v>
      </c>
      <c r="M24" s="10" t="s">
        <v>246</v>
      </c>
      <c r="N24" s="18">
        <v>0</v>
      </c>
      <c r="O24" s="10" t="s">
        <v>246</v>
      </c>
      <c r="P24" s="18">
        <v>0</v>
      </c>
      <c r="Q24" s="10" t="s">
        <v>246</v>
      </c>
    </row>
    <row r="25" spans="1:17" x14ac:dyDescent="0.2">
      <c r="A25" s="12" t="s">
        <v>187</v>
      </c>
      <c r="B25" s="18">
        <v>0</v>
      </c>
      <c r="C25" s="10" t="s">
        <v>246</v>
      </c>
      <c r="D25" s="18">
        <v>0</v>
      </c>
      <c r="E25" s="10" t="s">
        <v>246</v>
      </c>
      <c r="F25" s="18">
        <v>0</v>
      </c>
      <c r="G25" s="10" t="s">
        <v>246</v>
      </c>
      <c r="H25" s="18">
        <v>0</v>
      </c>
      <c r="I25" s="10" t="s">
        <v>152</v>
      </c>
      <c r="J25" s="18">
        <v>0</v>
      </c>
      <c r="K25" s="10" t="s">
        <v>246</v>
      </c>
      <c r="L25" s="18">
        <v>0</v>
      </c>
      <c r="M25" s="10" t="s">
        <v>246</v>
      </c>
      <c r="N25" s="18">
        <v>0</v>
      </c>
      <c r="O25" s="10" t="s">
        <v>246</v>
      </c>
      <c r="P25" s="18">
        <v>0</v>
      </c>
      <c r="Q25" s="10" t="s">
        <v>246</v>
      </c>
    </row>
    <row r="26" spans="1:17" x14ac:dyDescent="0.2">
      <c r="A26" s="12" t="s">
        <v>188</v>
      </c>
      <c r="B26" s="18">
        <v>0</v>
      </c>
      <c r="C26" s="10" t="s">
        <v>246</v>
      </c>
      <c r="D26" s="18">
        <v>0</v>
      </c>
      <c r="E26" s="10" t="s">
        <v>246</v>
      </c>
      <c r="F26" s="18">
        <v>0</v>
      </c>
      <c r="G26" s="10" t="s">
        <v>246</v>
      </c>
      <c r="H26" s="18">
        <v>0</v>
      </c>
      <c r="I26" s="10" t="s">
        <v>152</v>
      </c>
      <c r="J26" s="18">
        <v>0</v>
      </c>
      <c r="K26" s="10" t="s">
        <v>246</v>
      </c>
      <c r="L26" s="18">
        <v>0</v>
      </c>
      <c r="M26" s="10" t="s">
        <v>246</v>
      </c>
      <c r="N26" s="18">
        <v>0</v>
      </c>
      <c r="O26" s="10" t="s">
        <v>246</v>
      </c>
      <c r="P26" s="18">
        <v>0</v>
      </c>
      <c r="Q26" s="10" t="s">
        <v>246</v>
      </c>
    </row>
    <row r="27" spans="1:17" x14ac:dyDescent="0.2">
      <c r="A27" s="12" t="s">
        <v>189</v>
      </c>
      <c r="B27" s="18">
        <v>0</v>
      </c>
      <c r="C27" s="10" t="s">
        <v>246</v>
      </c>
      <c r="D27" s="18">
        <v>0</v>
      </c>
      <c r="E27" s="10" t="s">
        <v>246</v>
      </c>
      <c r="F27" s="18">
        <v>0.11982585309350401</v>
      </c>
      <c r="G27" s="10" t="s">
        <v>224</v>
      </c>
      <c r="H27" s="18">
        <v>0</v>
      </c>
      <c r="I27" s="10" t="s">
        <v>152</v>
      </c>
      <c r="J27" s="18">
        <v>0</v>
      </c>
      <c r="K27" s="10" t="s">
        <v>246</v>
      </c>
      <c r="L27" s="18">
        <v>0</v>
      </c>
      <c r="M27" s="10" t="s">
        <v>246</v>
      </c>
      <c r="N27" s="18">
        <v>0</v>
      </c>
      <c r="O27" s="10" t="s">
        <v>246</v>
      </c>
      <c r="P27" s="18">
        <v>0</v>
      </c>
      <c r="Q27" s="10" t="s">
        <v>246</v>
      </c>
    </row>
    <row r="28" spans="1:17" x14ac:dyDescent="0.2">
      <c r="A28" s="12" t="s">
        <v>190</v>
      </c>
      <c r="B28" s="18">
        <v>0</v>
      </c>
      <c r="C28" s="10" t="s">
        <v>246</v>
      </c>
      <c r="D28" s="18">
        <v>0</v>
      </c>
      <c r="E28" s="10" t="s">
        <v>246</v>
      </c>
      <c r="F28" s="18">
        <v>0.244575378738112</v>
      </c>
      <c r="G28" s="10" t="s">
        <v>152</v>
      </c>
      <c r="H28" s="18">
        <v>0</v>
      </c>
      <c r="I28" s="10" t="s">
        <v>152</v>
      </c>
      <c r="J28" s="18">
        <v>0</v>
      </c>
      <c r="K28" s="10" t="s">
        <v>246</v>
      </c>
      <c r="L28" s="18">
        <v>0</v>
      </c>
      <c r="M28" s="10" t="s">
        <v>246</v>
      </c>
      <c r="N28" s="18">
        <v>0</v>
      </c>
      <c r="O28" s="10" t="s">
        <v>246</v>
      </c>
      <c r="P28" s="18">
        <v>0</v>
      </c>
      <c r="Q28" s="10" t="s">
        <v>246</v>
      </c>
    </row>
    <row r="29" spans="1:17" x14ac:dyDescent="0.2">
      <c r="A29" s="12" t="s">
        <v>191</v>
      </c>
      <c r="B29" s="18">
        <v>0</v>
      </c>
      <c r="C29" s="10" t="s">
        <v>246</v>
      </c>
      <c r="D29" s="18">
        <v>0</v>
      </c>
      <c r="E29" s="10" t="s">
        <v>246</v>
      </c>
      <c r="F29" s="18">
        <v>0.38441537253622399</v>
      </c>
      <c r="G29" s="10" t="s">
        <v>152</v>
      </c>
      <c r="H29" s="18">
        <v>0</v>
      </c>
      <c r="I29" s="10" t="s">
        <v>152</v>
      </c>
      <c r="J29" s="18">
        <v>0</v>
      </c>
      <c r="K29" s="10" t="s">
        <v>246</v>
      </c>
      <c r="L29" s="18">
        <v>0</v>
      </c>
      <c r="M29" s="10" t="s">
        <v>246</v>
      </c>
      <c r="N29" s="18">
        <v>0</v>
      </c>
      <c r="O29" s="10" t="s">
        <v>246</v>
      </c>
      <c r="P29" s="18">
        <v>0</v>
      </c>
      <c r="Q29" s="10" t="s">
        <v>246</v>
      </c>
    </row>
    <row r="30" spans="1:17" x14ac:dyDescent="0.2">
      <c r="A30" s="12" t="s">
        <v>192</v>
      </c>
      <c r="B30" s="18">
        <v>0</v>
      </c>
      <c r="C30" s="10" t="s">
        <v>246</v>
      </c>
      <c r="D30" s="18">
        <v>0</v>
      </c>
      <c r="E30" s="10" t="s">
        <v>246</v>
      </c>
      <c r="F30" s="18">
        <v>0.59236265451940595</v>
      </c>
      <c r="G30" s="10" t="s">
        <v>152</v>
      </c>
      <c r="H30" s="18">
        <v>0</v>
      </c>
      <c r="I30" s="10" t="s">
        <v>152</v>
      </c>
      <c r="J30" s="18">
        <v>0</v>
      </c>
      <c r="K30" s="10" t="s">
        <v>246</v>
      </c>
      <c r="L30" s="18">
        <v>0</v>
      </c>
      <c r="M30" s="10" t="s">
        <v>246</v>
      </c>
      <c r="N30" s="18">
        <v>0</v>
      </c>
      <c r="O30" s="10" t="s">
        <v>246</v>
      </c>
      <c r="P30" s="18">
        <v>0</v>
      </c>
      <c r="Q30" s="10" t="s">
        <v>246</v>
      </c>
    </row>
    <row r="31" spans="1:17" x14ac:dyDescent="0.2">
      <c r="A31" s="12" t="s">
        <v>193</v>
      </c>
      <c r="B31" s="18">
        <v>0</v>
      </c>
      <c r="C31" s="10" t="s">
        <v>246</v>
      </c>
      <c r="D31" s="18">
        <v>0</v>
      </c>
      <c r="E31" s="10" t="s">
        <v>246</v>
      </c>
      <c r="F31" s="18">
        <v>0</v>
      </c>
      <c r="G31" s="10" t="s">
        <v>305</v>
      </c>
      <c r="H31" s="18">
        <v>0</v>
      </c>
      <c r="I31" s="10" t="s">
        <v>152</v>
      </c>
      <c r="J31" s="18">
        <v>0</v>
      </c>
      <c r="K31" s="10" t="s">
        <v>246</v>
      </c>
      <c r="L31" s="18">
        <v>0</v>
      </c>
      <c r="M31" s="10" t="s">
        <v>226</v>
      </c>
      <c r="N31" s="18">
        <v>0</v>
      </c>
      <c r="O31" s="10" t="s">
        <v>246</v>
      </c>
      <c r="P31" s="18">
        <v>0</v>
      </c>
      <c r="Q31" s="10" t="s">
        <v>246</v>
      </c>
    </row>
    <row r="32" spans="1:17" x14ac:dyDescent="0.2">
      <c r="A32" s="15" t="s">
        <v>195</v>
      </c>
      <c r="B32" s="19">
        <v>0</v>
      </c>
      <c r="C32" s="14" t="s">
        <v>246</v>
      </c>
      <c r="D32" s="19">
        <v>0</v>
      </c>
      <c r="E32" s="14" t="s">
        <v>246</v>
      </c>
      <c r="F32" s="19">
        <v>0</v>
      </c>
      <c r="G32" s="14" t="s">
        <v>167</v>
      </c>
      <c r="H32" s="19">
        <v>0</v>
      </c>
      <c r="I32" s="14" t="s">
        <v>152</v>
      </c>
      <c r="J32" s="19">
        <v>0</v>
      </c>
      <c r="K32" s="14" t="s">
        <v>246</v>
      </c>
      <c r="L32" s="19">
        <v>0</v>
      </c>
      <c r="M32" s="14" t="s">
        <v>226</v>
      </c>
      <c r="N32" s="19">
        <v>0</v>
      </c>
      <c r="O32" s="14" t="s">
        <v>246</v>
      </c>
      <c r="P32" s="19">
        <v>0</v>
      </c>
      <c r="Q32" s="14" t="s">
        <v>246</v>
      </c>
    </row>
    <row r="34" spans="1:2" x14ac:dyDescent="0.2">
      <c r="A34" s="16" t="s">
        <v>196</v>
      </c>
      <c r="B34" s="16" t="s">
        <v>229</v>
      </c>
    </row>
    <row r="36" spans="1:2" x14ac:dyDescent="0.2">
      <c r="B36" s="16" t="s">
        <v>306</v>
      </c>
    </row>
    <row r="37" spans="1:2" x14ac:dyDescent="0.2">
      <c r="B37" s="16" t="s">
        <v>307</v>
      </c>
    </row>
    <row r="38" spans="1:2" x14ac:dyDescent="0.2">
      <c r="B38" s="16" t="s">
        <v>308</v>
      </c>
    </row>
    <row r="39" spans="1:2" x14ac:dyDescent="0.2">
      <c r="B39" s="16" t="s">
        <v>309</v>
      </c>
    </row>
    <row r="40" spans="1:2" x14ac:dyDescent="0.2">
      <c r="B40" s="16" t="s">
        <v>310</v>
      </c>
    </row>
    <row r="41" spans="1:2" x14ac:dyDescent="0.2">
      <c r="B41" s="16" t="s">
        <v>311</v>
      </c>
    </row>
    <row r="42" spans="1:2" x14ac:dyDescent="0.2">
      <c r="B42" s="16" t="s">
        <v>312</v>
      </c>
    </row>
    <row r="43" spans="1:2" x14ac:dyDescent="0.2">
      <c r="B43" s="16" t="s">
        <v>289</v>
      </c>
    </row>
    <row r="44" spans="1:2" x14ac:dyDescent="0.2">
      <c r="B44" s="16" t="s">
        <v>313</v>
      </c>
    </row>
    <row r="46" spans="1:2" x14ac:dyDescent="0.2">
      <c r="B46" s="16" t="s">
        <v>203</v>
      </c>
    </row>
    <row r="47" spans="1:2" x14ac:dyDescent="0.2">
      <c r="B47" s="16" t="s">
        <v>250</v>
      </c>
    </row>
    <row r="48" spans="1:2" x14ac:dyDescent="0.2">
      <c r="B48" s="16" t="s">
        <v>204</v>
      </c>
    </row>
    <row r="51" spans="1:1" x14ac:dyDescent="0.2">
      <c r="A51" s="17" t="str">
        <f>HYPERLINK("#'INTERACTIVE_GAMING 14'!A2", "&lt;&lt;&lt; Previous table")</f>
        <v>&lt;&lt;&lt; Previous table</v>
      </c>
    </row>
    <row r="52" spans="1:1" x14ac:dyDescent="0.2">
      <c r="A52" s="17" t="str">
        <f>HYPERLINK("#'KENO 1'!A2", "&gt;&gt;&gt; Next table")</f>
        <v>&gt;&gt;&gt; Next table</v>
      </c>
    </row>
  </sheetData>
  <mergeCells count="11">
    <mergeCell ref="A2:Q2"/>
    <mergeCell ref="A3:Q3"/>
    <mergeCell ref="A6:Q6"/>
    <mergeCell ref="B5:C5"/>
    <mergeCell ref="D5:E5"/>
    <mergeCell ref="F5:G5"/>
    <mergeCell ref="H5:I5"/>
    <mergeCell ref="J5:K5"/>
    <mergeCell ref="L5:M5"/>
    <mergeCell ref="N5:O5"/>
    <mergeCell ref="P5:Q5"/>
  </mergeCells>
  <pageMargins left="0.7" right="0.7" top="0.75" bottom="0.75" header="0.3" footer="0.3"/>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S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HYPERLINK("#'INDEX'!B51", "Link to index")</f>
        <v>Link to index</v>
      </c>
    </row>
    <row r="2" spans="1:19" ht="15.75" customHeight="1" x14ac:dyDescent="0.2">
      <c r="A2" s="27" t="s">
        <v>318</v>
      </c>
      <c r="B2" s="28"/>
      <c r="C2" s="28"/>
      <c r="D2" s="28"/>
      <c r="E2" s="28"/>
      <c r="F2" s="28"/>
      <c r="G2" s="28"/>
      <c r="H2" s="28"/>
      <c r="I2" s="28"/>
      <c r="J2" s="28"/>
      <c r="K2" s="28"/>
      <c r="L2" s="28"/>
      <c r="M2" s="28"/>
      <c r="N2" s="28"/>
      <c r="O2" s="28"/>
      <c r="P2" s="28"/>
      <c r="Q2" s="28"/>
      <c r="R2" s="28"/>
      <c r="S2" s="28"/>
    </row>
    <row r="3" spans="1:19" ht="15.75" customHeight="1" x14ac:dyDescent="0.2">
      <c r="A3" s="27" t="s">
        <v>62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152</v>
      </c>
      <c r="D7" s="9">
        <v>365.8</v>
      </c>
      <c r="E7" s="10" t="s">
        <v>152</v>
      </c>
      <c r="F7" s="9">
        <v>0</v>
      </c>
      <c r="G7" s="10" t="s">
        <v>152</v>
      </c>
      <c r="H7" s="9">
        <v>198.679</v>
      </c>
      <c r="I7" s="10" t="s">
        <v>152</v>
      </c>
      <c r="J7" s="9">
        <v>68.62</v>
      </c>
      <c r="K7" s="10" t="s">
        <v>152</v>
      </c>
      <c r="L7" s="9">
        <v>62.515999999999998</v>
      </c>
      <c r="M7" s="10" t="s">
        <v>152</v>
      </c>
      <c r="N7" s="9">
        <v>27.245999999999999</v>
      </c>
      <c r="O7" s="10" t="s">
        <v>152</v>
      </c>
      <c r="P7" s="9">
        <v>0</v>
      </c>
      <c r="Q7" s="10" t="s">
        <v>246</v>
      </c>
      <c r="R7" s="9">
        <v>722.86099999999999</v>
      </c>
      <c r="S7" s="10" t="s">
        <v>152</v>
      </c>
    </row>
    <row r="8" spans="1:19" x14ac:dyDescent="0.2">
      <c r="A8" s="12" t="s">
        <v>164</v>
      </c>
      <c r="B8" s="9">
        <v>0</v>
      </c>
      <c r="C8" s="10" t="s">
        <v>152</v>
      </c>
      <c r="D8" s="9">
        <v>340.8</v>
      </c>
      <c r="E8" s="10" t="s">
        <v>152</v>
      </c>
      <c r="F8" s="9">
        <v>0</v>
      </c>
      <c r="G8" s="10" t="s">
        <v>152</v>
      </c>
      <c r="H8" s="9">
        <v>219.44499999999999</v>
      </c>
      <c r="I8" s="10" t="s">
        <v>152</v>
      </c>
      <c r="J8" s="9">
        <v>61.689</v>
      </c>
      <c r="K8" s="10" t="s">
        <v>152</v>
      </c>
      <c r="L8" s="9">
        <v>64.512</v>
      </c>
      <c r="M8" s="10" t="s">
        <v>152</v>
      </c>
      <c r="N8" s="9">
        <v>28.481000000000002</v>
      </c>
      <c r="O8" s="10" t="s">
        <v>152</v>
      </c>
      <c r="P8" s="9">
        <v>0</v>
      </c>
      <c r="Q8" s="10" t="s">
        <v>246</v>
      </c>
      <c r="R8" s="9">
        <v>714.92700000000002</v>
      </c>
      <c r="S8" s="10" t="s">
        <v>152</v>
      </c>
    </row>
    <row r="9" spans="1:19" x14ac:dyDescent="0.2">
      <c r="A9" s="12" t="s">
        <v>165</v>
      </c>
      <c r="B9" s="9">
        <v>2.206</v>
      </c>
      <c r="C9" s="10" t="s">
        <v>152</v>
      </c>
      <c r="D9" s="9">
        <v>0</v>
      </c>
      <c r="E9" s="10" t="s">
        <v>167</v>
      </c>
      <c r="F9" s="9">
        <v>0</v>
      </c>
      <c r="G9" s="10" t="s">
        <v>152</v>
      </c>
      <c r="H9" s="9">
        <v>237.24299999999999</v>
      </c>
      <c r="I9" s="10" t="s">
        <v>152</v>
      </c>
      <c r="J9" s="9">
        <v>64.837999999999994</v>
      </c>
      <c r="K9" s="10" t="s">
        <v>152</v>
      </c>
      <c r="L9" s="9">
        <v>64.635999999999996</v>
      </c>
      <c r="M9" s="10" t="s">
        <v>152</v>
      </c>
      <c r="N9" s="9">
        <v>28.547000000000001</v>
      </c>
      <c r="O9" s="10" t="s">
        <v>152</v>
      </c>
      <c r="P9" s="9">
        <v>0</v>
      </c>
      <c r="Q9" s="10" t="s">
        <v>246</v>
      </c>
      <c r="R9" s="9">
        <v>397.47</v>
      </c>
      <c r="S9" s="10" t="s">
        <v>169</v>
      </c>
    </row>
    <row r="10" spans="1:19" x14ac:dyDescent="0.2">
      <c r="A10" s="12" t="s">
        <v>166</v>
      </c>
      <c r="B10" s="9">
        <v>2.3069999999999999</v>
      </c>
      <c r="C10" s="10" t="s">
        <v>152</v>
      </c>
      <c r="D10" s="9">
        <v>336</v>
      </c>
      <c r="E10" s="10" t="s">
        <v>152</v>
      </c>
      <c r="F10" s="9">
        <v>0</v>
      </c>
      <c r="G10" s="10" t="s">
        <v>152</v>
      </c>
      <c r="H10" s="9">
        <v>254.75</v>
      </c>
      <c r="I10" s="10" t="s">
        <v>152</v>
      </c>
      <c r="J10" s="9">
        <v>67.155000000000001</v>
      </c>
      <c r="K10" s="10" t="s">
        <v>152</v>
      </c>
      <c r="L10" s="9">
        <v>65.793999999999997</v>
      </c>
      <c r="M10" s="10" t="s">
        <v>152</v>
      </c>
      <c r="N10" s="9">
        <v>25.509</v>
      </c>
      <c r="O10" s="10" t="s">
        <v>152</v>
      </c>
      <c r="P10" s="9">
        <v>0</v>
      </c>
      <c r="Q10" s="10" t="s">
        <v>246</v>
      </c>
      <c r="R10" s="9">
        <v>751.51499999999999</v>
      </c>
      <c r="S10" s="10" t="s">
        <v>152</v>
      </c>
    </row>
    <row r="11" spans="1:19" x14ac:dyDescent="0.2">
      <c r="A11" s="12" t="s">
        <v>170</v>
      </c>
      <c r="B11" s="9">
        <v>2.1240000000000001</v>
      </c>
      <c r="C11" s="10" t="s">
        <v>152</v>
      </c>
      <c r="D11" s="9">
        <v>339.6</v>
      </c>
      <c r="E11" s="10" t="s">
        <v>152</v>
      </c>
      <c r="F11" s="9">
        <v>0</v>
      </c>
      <c r="G11" s="10" t="s">
        <v>152</v>
      </c>
      <c r="H11" s="9">
        <v>277.52199999999999</v>
      </c>
      <c r="I11" s="10" t="s">
        <v>152</v>
      </c>
      <c r="J11" s="9">
        <v>70.424999999999997</v>
      </c>
      <c r="K11" s="10" t="s">
        <v>152</v>
      </c>
      <c r="L11" s="9">
        <v>69.102999999999994</v>
      </c>
      <c r="M11" s="10" t="s">
        <v>152</v>
      </c>
      <c r="N11" s="9">
        <v>27.968</v>
      </c>
      <c r="O11" s="10" t="s">
        <v>152</v>
      </c>
      <c r="P11" s="9">
        <v>0</v>
      </c>
      <c r="Q11" s="10" t="s">
        <v>246</v>
      </c>
      <c r="R11" s="9">
        <v>786.74199999999996</v>
      </c>
      <c r="S11" s="10" t="s">
        <v>152</v>
      </c>
    </row>
    <row r="12" spans="1:19" x14ac:dyDescent="0.2">
      <c r="A12" s="12" t="s">
        <v>171</v>
      </c>
      <c r="B12" s="9">
        <v>2.637</v>
      </c>
      <c r="C12" s="10" t="s">
        <v>152</v>
      </c>
      <c r="D12" s="9">
        <v>348.03300000000002</v>
      </c>
      <c r="E12" s="10" t="s">
        <v>152</v>
      </c>
      <c r="F12" s="9">
        <v>0</v>
      </c>
      <c r="G12" s="10" t="s">
        <v>152</v>
      </c>
      <c r="H12" s="9">
        <v>314.65199999999999</v>
      </c>
      <c r="I12" s="10" t="s">
        <v>152</v>
      </c>
      <c r="J12" s="9">
        <v>73.820999999999998</v>
      </c>
      <c r="K12" s="10" t="s">
        <v>152</v>
      </c>
      <c r="L12" s="9">
        <v>78.781999999999996</v>
      </c>
      <c r="M12" s="10" t="s">
        <v>152</v>
      </c>
      <c r="N12" s="9">
        <v>27.262</v>
      </c>
      <c r="O12" s="10" t="s">
        <v>152</v>
      </c>
      <c r="P12" s="9">
        <v>0</v>
      </c>
      <c r="Q12" s="10" t="s">
        <v>246</v>
      </c>
      <c r="R12" s="9">
        <v>845.18700000000001</v>
      </c>
      <c r="S12" s="10" t="s">
        <v>152</v>
      </c>
    </row>
    <row r="13" spans="1:19" x14ac:dyDescent="0.2">
      <c r="A13" s="12" t="s">
        <v>172</v>
      </c>
      <c r="B13" s="9">
        <v>2.5939999999999999</v>
      </c>
      <c r="C13" s="10" t="s">
        <v>152</v>
      </c>
      <c r="D13" s="9">
        <v>338.26600000000002</v>
      </c>
      <c r="E13" s="10" t="s">
        <v>152</v>
      </c>
      <c r="F13" s="9">
        <v>0</v>
      </c>
      <c r="G13" s="10" t="s">
        <v>152</v>
      </c>
      <c r="H13" s="9">
        <v>335.22899999999998</v>
      </c>
      <c r="I13" s="10" t="s">
        <v>152</v>
      </c>
      <c r="J13" s="9">
        <v>76.581000000000003</v>
      </c>
      <c r="K13" s="10" t="s">
        <v>152</v>
      </c>
      <c r="L13" s="9">
        <v>82.143929999999997</v>
      </c>
      <c r="M13" s="10" t="s">
        <v>152</v>
      </c>
      <c r="N13" s="9">
        <v>26.933</v>
      </c>
      <c r="O13" s="10" t="s">
        <v>152</v>
      </c>
      <c r="P13" s="9">
        <v>0</v>
      </c>
      <c r="Q13" s="10" t="s">
        <v>246</v>
      </c>
      <c r="R13" s="9">
        <v>861.74693000000002</v>
      </c>
      <c r="S13" s="10" t="s">
        <v>152</v>
      </c>
    </row>
    <row r="14" spans="1:19" x14ac:dyDescent="0.2">
      <c r="A14" s="12" t="s">
        <v>173</v>
      </c>
      <c r="B14" s="9">
        <v>3.4969999999999999</v>
      </c>
      <c r="C14" s="10" t="s">
        <v>152</v>
      </c>
      <c r="D14" s="9">
        <v>347.78699999999998</v>
      </c>
      <c r="E14" s="10" t="s">
        <v>152</v>
      </c>
      <c r="F14" s="9">
        <v>0</v>
      </c>
      <c r="G14" s="10" t="s">
        <v>152</v>
      </c>
      <c r="H14" s="9">
        <v>332.89600000000002</v>
      </c>
      <c r="I14" s="10" t="s">
        <v>152</v>
      </c>
      <c r="J14" s="9">
        <v>78.522999999999996</v>
      </c>
      <c r="K14" s="10" t="s">
        <v>152</v>
      </c>
      <c r="L14" s="9">
        <v>0</v>
      </c>
      <c r="M14" s="10" t="s">
        <v>167</v>
      </c>
      <c r="N14" s="9">
        <v>29.550999999999998</v>
      </c>
      <c r="O14" s="10" t="s">
        <v>152</v>
      </c>
      <c r="P14" s="9">
        <v>0</v>
      </c>
      <c r="Q14" s="10" t="s">
        <v>246</v>
      </c>
      <c r="R14" s="9">
        <v>792.25400000000002</v>
      </c>
      <c r="S14" s="10" t="s">
        <v>169</v>
      </c>
    </row>
    <row r="15" spans="1:19" x14ac:dyDescent="0.2">
      <c r="A15" s="12" t="s">
        <v>174</v>
      </c>
      <c r="B15" s="9">
        <v>3.3479999999999999</v>
      </c>
      <c r="C15" s="10" t="s">
        <v>152</v>
      </c>
      <c r="D15" s="9">
        <v>351.5</v>
      </c>
      <c r="E15" s="10" t="s">
        <v>152</v>
      </c>
      <c r="F15" s="9">
        <v>36.338403999999997</v>
      </c>
      <c r="G15" s="10" t="s">
        <v>168</v>
      </c>
      <c r="H15" s="9">
        <v>342.40409449999999</v>
      </c>
      <c r="I15" s="10" t="s">
        <v>152</v>
      </c>
      <c r="J15" s="9">
        <v>79.506</v>
      </c>
      <c r="K15" s="10" t="s">
        <v>152</v>
      </c>
      <c r="L15" s="9">
        <v>0</v>
      </c>
      <c r="M15" s="10" t="s">
        <v>167</v>
      </c>
      <c r="N15" s="9">
        <v>27.15</v>
      </c>
      <c r="O15" s="10" t="s">
        <v>152</v>
      </c>
      <c r="P15" s="9">
        <v>0</v>
      </c>
      <c r="Q15" s="10" t="s">
        <v>246</v>
      </c>
      <c r="R15" s="9">
        <v>840.24649850000003</v>
      </c>
      <c r="S15" s="10" t="s">
        <v>169</v>
      </c>
    </row>
    <row r="16" spans="1:19" x14ac:dyDescent="0.2">
      <c r="A16" s="12" t="s">
        <v>176</v>
      </c>
      <c r="B16" s="9">
        <v>3.4649999999999999</v>
      </c>
      <c r="C16" s="10" t="s">
        <v>152</v>
      </c>
      <c r="D16" s="9">
        <v>443.60199999999998</v>
      </c>
      <c r="E16" s="10" t="s">
        <v>152</v>
      </c>
      <c r="F16" s="9">
        <v>38.228532999999999</v>
      </c>
      <c r="G16" s="10" t="s">
        <v>152</v>
      </c>
      <c r="H16" s="9">
        <v>370.19200000000001</v>
      </c>
      <c r="I16" s="10" t="s">
        <v>152</v>
      </c>
      <c r="J16" s="9">
        <v>90.753</v>
      </c>
      <c r="K16" s="10" t="s">
        <v>152</v>
      </c>
      <c r="L16" s="9">
        <v>0</v>
      </c>
      <c r="M16" s="10" t="s">
        <v>167</v>
      </c>
      <c r="N16" s="9">
        <v>27.228000000000002</v>
      </c>
      <c r="O16" s="10" t="s">
        <v>152</v>
      </c>
      <c r="P16" s="9">
        <v>0</v>
      </c>
      <c r="Q16" s="10" t="s">
        <v>246</v>
      </c>
      <c r="R16" s="9">
        <v>973.46853299999998</v>
      </c>
      <c r="S16" s="10" t="s">
        <v>169</v>
      </c>
    </row>
    <row r="17" spans="1:19" x14ac:dyDescent="0.2">
      <c r="A17" s="12" t="s">
        <v>177</v>
      </c>
      <c r="B17" s="9">
        <v>3.3</v>
      </c>
      <c r="C17" s="10" t="s">
        <v>152</v>
      </c>
      <c r="D17" s="9">
        <v>461.95299999999997</v>
      </c>
      <c r="E17" s="10" t="s">
        <v>152</v>
      </c>
      <c r="F17" s="9">
        <v>38.568621</v>
      </c>
      <c r="G17" s="10" t="s">
        <v>152</v>
      </c>
      <c r="H17" s="9">
        <v>366.65</v>
      </c>
      <c r="I17" s="10" t="s">
        <v>152</v>
      </c>
      <c r="J17" s="9">
        <v>92.566000000000003</v>
      </c>
      <c r="K17" s="10" t="s">
        <v>152</v>
      </c>
      <c r="L17" s="9">
        <v>0</v>
      </c>
      <c r="M17" s="10" t="s">
        <v>167</v>
      </c>
      <c r="N17" s="9">
        <v>24.022017000000002</v>
      </c>
      <c r="O17" s="10" t="s">
        <v>152</v>
      </c>
      <c r="P17" s="9">
        <v>0</v>
      </c>
      <c r="Q17" s="10" t="s">
        <v>246</v>
      </c>
      <c r="R17" s="9">
        <v>987.05963799999995</v>
      </c>
      <c r="S17" s="10" t="s">
        <v>169</v>
      </c>
    </row>
    <row r="18" spans="1:19" x14ac:dyDescent="0.2">
      <c r="A18" s="12" t="s">
        <v>178</v>
      </c>
      <c r="B18" s="9">
        <v>3.7</v>
      </c>
      <c r="C18" s="10" t="s">
        <v>152</v>
      </c>
      <c r="D18" s="9">
        <v>509.40199999999999</v>
      </c>
      <c r="E18" s="10" t="s">
        <v>152</v>
      </c>
      <c r="F18" s="9">
        <v>37.291196999999997</v>
      </c>
      <c r="G18" s="10" t="s">
        <v>152</v>
      </c>
      <c r="H18" s="9">
        <v>401.96300000000002</v>
      </c>
      <c r="I18" s="10" t="s">
        <v>152</v>
      </c>
      <c r="J18" s="9">
        <v>95.866</v>
      </c>
      <c r="K18" s="10" t="s">
        <v>152</v>
      </c>
      <c r="L18" s="9">
        <v>0</v>
      </c>
      <c r="M18" s="10" t="s">
        <v>167</v>
      </c>
      <c r="N18" s="9">
        <v>23.707999999999998</v>
      </c>
      <c r="O18" s="10" t="s">
        <v>152</v>
      </c>
      <c r="P18" s="9">
        <v>0</v>
      </c>
      <c r="Q18" s="10" t="s">
        <v>246</v>
      </c>
      <c r="R18" s="9">
        <v>1071.9301969999999</v>
      </c>
      <c r="S18" s="10" t="s">
        <v>169</v>
      </c>
    </row>
    <row r="19" spans="1:19" x14ac:dyDescent="0.2">
      <c r="A19" s="12" t="s">
        <v>179</v>
      </c>
      <c r="B19" s="9">
        <v>3.8</v>
      </c>
      <c r="C19" s="10" t="s">
        <v>152</v>
      </c>
      <c r="D19" s="9">
        <v>542.95799999999997</v>
      </c>
      <c r="E19" s="10" t="s">
        <v>152</v>
      </c>
      <c r="F19" s="9">
        <v>45.953215999999998</v>
      </c>
      <c r="G19" s="10" t="s">
        <v>152</v>
      </c>
      <c r="H19" s="9">
        <v>425.44499999999999</v>
      </c>
      <c r="I19" s="10" t="s">
        <v>152</v>
      </c>
      <c r="J19" s="9">
        <v>99.406999999999996</v>
      </c>
      <c r="K19" s="10" t="s">
        <v>152</v>
      </c>
      <c r="L19" s="9">
        <v>0</v>
      </c>
      <c r="M19" s="10" t="s">
        <v>167</v>
      </c>
      <c r="N19" s="9">
        <v>29.114000000000001</v>
      </c>
      <c r="O19" s="10" t="s">
        <v>175</v>
      </c>
      <c r="P19" s="9">
        <v>0</v>
      </c>
      <c r="Q19" s="10" t="s">
        <v>246</v>
      </c>
      <c r="R19" s="9">
        <v>1146.677216</v>
      </c>
      <c r="S19" s="10" t="s">
        <v>169</v>
      </c>
    </row>
    <row r="20" spans="1:19" x14ac:dyDescent="0.2">
      <c r="A20" s="12" t="s">
        <v>180</v>
      </c>
      <c r="B20" s="9">
        <v>4.05</v>
      </c>
      <c r="C20" s="10" t="s">
        <v>152</v>
      </c>
      <c r="D20" s="9">
        <v>545.16700000000003</v>
      </c>
      <c r="E20" s="10" t="s">
        <v>152</v>
      </c>
      <c r="F20" s="9">
        <v>50.981361</v>
      </c>
      <c r="G20" s="10" t="s">
        <v>152</v>
      </c>
      <c r="H20" s="9">
        <v>441.15899999999999</v>
      </c>
      <c r="I20" s="10" t="s">
        <v>152</v>
      </c>
      <c r="J20" s="9">
        <v>104.922</v>
      </c>
      <c r="K20" s="10" t="s">
        <v>152</v>
      </c>
      <c r="L20" s="9">
        <v>0</v>
      </c>
      <c r="M20" s="10" t="s">
        <v>167</v>
      </c>
      <c r="N20" s="9">
        <v>58.292000000000002</v>
      </c>
      <c r="O20" s="10" t="s">
        <v>152</v>
      </c>
      <c r="P20" s="9">
        <v>0</v>
      </c>
      <c r="Q20" s="10" t="s">
        <v>246</v>
      </c>
      <c r="R20" s="9">
        <v>1204.571361</v>
      </c>
      <c r="S20" s="10" t="s">
        <v>169</v>
      </c>
    </row>
    <row r="21" spans="1:19" x14ac:dyDescent="0.2">
      <c r="A21" s="12" t="s">
        <v>181</v>
      </c>
      <c r="B21" s="9">
        <v>4.1580000000000004</v>
      </c>
      <c r="C21" s="10" t="s">
        <v>152</v>
      </c>
      <c r="D21" s="9">
        <v>538.54499999999996</v>
      </c>
      <c r="E21" s="10" t="s">
        <v>152</v>
      </c>
      <c r="F21" s="9">
        <v>51.610408</v>
      </c>
      <c r="G21" s="10" t="s">
        <v>152</v>
      </c>
      <c r="H21" s="9">
        <v>443.54399999999998</v>
      </c>
      <c r="I21" s="10" t="s">
        <v>152</v>
      </c>
      <c r="J21" s="9">
        <v>103.336</v>
      </c>
      <c r="K21" s="10" t="s">
        <v>152</v>
      </c>
      <c r="L21" s="9">
        <v>0</v>
      </c>
      <c r="M21" s="10" t="s">
        <v>167</v>
      </c>
      <c r="N21" s="9">
        <v>62.3007274</v>
      </c>
      <c r="O21" s="10" t="s">
        <v>152</v>
      </c>
      <c r="P21" s="9">
        <v>0</v>
      </c>
      <c r="Q21" s="10" t="s">
        <v>246</v>
      </c>
      <c r="R21" s="9">
        <v>1203.4941354</v>
      </c>
      <c r="S21" s="10" t="s">
        <v>169</v>
      </c>
    </row>
    <row r="22" spans="1:19" x14ac:dyDescent="0.2">
      <c r="A22" s="12" t="s">
        <v>182</v>
      </c>
      <c r="B22" s="9">
        <v>3.9529999999999998</v>
      </c>
      <c r="C22" s="10" t="s">
        <v>152</v>
      </c>
      <c r="D22" s="9">
        <v>576.35299999999995</v>
      </c>
      <c r="E22" s="10" t="s">
        <v>152</v>
      </c>
      <c r="F22" s="9">
        <v>50.962933999999997</v>
      </c>
      <c r="G22" s="10" t="s">
        <v>152</v>
      </c>
      <c r="H22" s="9">
        <v>425.52300000000002</v>
      </c>
      <c r="I22" s="10" t="s">
        <v>152</v>
      </c>
      <c r="J22" s="9">
        <v>109.18300000000001</v>
      </c>
      <c r="K22" s="10" t="s">
        <v>152</v>
      </c>
      <c r="L22" s="9">
        <v>0</v>
      </c>
      <c r="M22" s="10" t="s">
        <v>167</v>
      </c>
      <c r="N22" s="9">
        <v>69.349000000000004</v>
      </c>
      <c r="O22" s="10" t="s">
        <v>152</v>
      </c>
      <c r="P22" s="9">
        <v>0</v>
      </c>
      <c r="Q22" s="10" t="s">
        <v>246</v>
      </c>
      <c r="R22" s="9">
        <v>1235.323934</v>
      </c>
      <c r="S22" s="10" t="s">
        <v>169</v>
      </c>
    </row>
    <row r="23" spans="1:19" x14ac:dyDescent="0.2">
      <c r="A23" s="12" t="s">
        <v>184</v>
      </c>
      <c r="B23" s="9">
        <v>5.2190000000000003</v>
      </c>
      <c r="C23" s="10" t="s">
        <v>152</v>
      </c>
      <c r="D23" s="9">
        <v>617.88499999999999</v>
      </c>
      <c r="E23" s="10" t="s">
        <v>152</v>
      </c>
      <c r="F23" s="9">
        <v>48.021850000000001</v>
      </c>
      <c r="G23" s="10" t="s">
        <v>152</v>
      </c>
      <c r="H23" s="9">
        <v>400.00599999999997</v>
      </c>
      <c r="I23" s="10" t="s">
        <v>152</v>
      </c>
      <c r="J23" s="9">
        <v>112.907</v>
      </c>
      <c r="K23" s="10" t="s">
        <v>152</v>
      </c>
      <c r="L23" s="9">
        <v>0</v>
      </c>
      <c r="M23" s="10" t="s">
        <v>167</v>
      </c>
      <c r="N23" s="9">
        <v>81.849000000000004</v>
      </c>
      <c r="O23" s="10" t="s">
        <v>152</v>
      </c>
      <c r="P23" s="9">
        <v>0</v>
      </c>
      <c r="Q23" s="10" t="s">
        <v>246</v>
      </c>
      <c r="R23" s="9">
        <v>1265.8878500000001</v>
      </c>
      <c r="S23" s="10" t="s">
        <v>169</v>
      </c>
    </row>
    <row r="24" spans="1:19" x14ac:dyDescent="0.2">
      <c r="A24" s="12" t="s">
        <v>185</v>
      </c>
      <c r="B24" s="9">
        <v>13.343</v>
      </c>
      <c r="C24" s="10" t="s">
        <v>152</v>
      </c>
      <c r="D24" s="9">
        <v>646.13099999999997</v>
      </c>
      <c r="E24" s="10" t="s">
        <v>152</v>
      </c>
      <c r="F24" s="9">
        <v>47.760855999999997</v>
      </c>
      <c r="G24" s="10" t="s">
        <v>152</v>
      </c>
      <c r="H24" s="9">
        <v>404.77567549999998</v>
      </c>
      <c r="I24" s="10" t="s">
        <v>152</v>
      </c>
      <c r="J24" s="9">
        <v>108.545</v>
      </c>
      <c r="K24" s="10" t="s">
        <v>152</v>
      </c>
      <c r="L24" s="9">
        <v>0</v>
      </c>
      <c r="M24" s="10" t="s">
        <v>167</v>
      </c>
      <c r="N24" s="9">
        <v>97.517548099999999</v>
      </c>
      <c r="O24" s="10" t="s">
        <v>152</v>
      </c>
      <c r="P24" s="9">
        <v>0</v>
      </c>
      <c r="Q24" s="10" t="s">
        <v>246</v>
      </c>
      <c r="R24" s="9">
        <v>1318.0730796</v>
      </c>
      <c r="S24" s="10" t="s">
        <v>169</v>
      </c>
    </row>
    <row r="25" spans="1:19" x14ac:dyDescent="0.2">
      <c r="A25" s="12" t="s">
        <v>187</v>
      </c>
      <c r="B25" s="9">
        <v>49.578000000000003</v>
      </c>
      <c r="C25" s="10" t="s">
        <v>152</v>
      </c>
      <c r="D25" s="9">
        <v>631.596</v>
      </c>
      <c r="E25" s="10" t="s">
        <v>152</v>
      </c>
      <c r="F25" s="9">
        <v>47.801000000000002</v>
      </c>
      <c r="G25" s="10" t="s">
        <v>152</v>
      </c>
      <c r="H25" s="9">
        <v>383.03708078</v>
      </c>
      <c r="I25" s="10" t="s">
        <v>152</v>
      </c>
      <c r="J25" s="9">
        <v>118.79</v>
      </c>
      <c r="K25" s="10" t="s">
        <v>152</v>
      </c>
      <c r="L25" s="9">
        <v>0</v>
      </c>
      <c r="M25" s="10" t="s">
        <v>167</v>
      </c>
      <c r="N25" s="9">
        <v>95.748250600000006</v>
      </c>
      <c r="O25" s="10" t="s">
        <v>152</v>
      </c>
      <c r="P25" s="9">
        <v>0</v>
      </c>
      <c r="Q25" s="10" t="s">
        <v>246</v>
      </c>
      <c r="R25" s="9">
        <v>1326.55033138</v>
      </c>
      <c r="S25" s="10" t="s">
        <v>169</v>
      </c>
    </row>
    <row r="26" spans="1:19" x14ac:dyDescent="0.2">
      <c r="A26" s="12" t="s">
        <v>188</v>
      </c>
      <c r="B26" s="9">
        <v>71.126999999999995</v>
      </c>
      <c r="C26" s="10" t="s">
        <v>152</v>
      </c>
      <c r="D26" s="9">
        <v>611.66200000000003</v>
      </c>
      <c r="E26" s="10" t="s">
        <v>152</v>
      </c>
      <c r="F26" s="9">
        <v>42.640999999999998</v>
      </c>
      <c r="G26" s="10" t="s">
        <v>152</v>
      </c>
      <c r="H26" s="9">
        <v>405.40428739999999</v>
      </c>
      <c r="I26" s="10" t="s">
        <v>152</v>
      </c>
      <c r="J26" s="9">
        <v>120.648</v>
      </c>
      <c r="K26" s="10" t="s">
        <v>152</v>
      </c>
      <c r="L26" s="9">
        <v>0</v>
      </c>
      <c r="M26" s="10" t="s">
        <v>167</v>
      </c>
      <c r="N26" s="9">
        <v>91.156330600000004</v>
      </c>
      <c r="O26" s="10" t="s">
        <v>152</v>
      </c>
      <c r="P26" s="9">
        <v>0</v>
      </c>
      <c r="Q26" s="10" t="s">
        <v>246</v>
      </c>
      <c r="R26" s="9">
        <v>1342.638618</v>
      </c>
      <c r="S26" s="10" t="s">
        <v>169</v>
      </c>
    </row>
    <row r="27" spans="1:19" x14ac:dyDescent="0.2">
      <c r="A27" s="12" t="s">
        <v>189</v>
      </c>
      <c r="B27" s="9">
        <v>125.575</v>
      </c>
      <c r="C27" s="10" t="s">
        <v>152</v>
      </c>
      <c r="D27" s="9">
        <v>500.01499999999999</v>
      </c>
      <c r="E27" s="10" t="s">
        <v>152</v>
      </c>
      <c r="F27" s="9">
        <v>34.378</v>
      </c>
      <c r="G27" s="10" t="s">
        <v>152</v>
      </c>
      <c r="H27" s="9">
        <v>322.53215173000001</v>
      </c>
      <c r="I27" s="10" t="s">
        <v>152</v>
      </c>
      <c r="J27" s="9">
        <v>115.803</v>
      </c>
      <c r="K27" s="10" t="s">
        <v>152</v>
      </c>
      <c r="L27" s="9">
        <v>0</v>
      </c>
      <c r="M27" s="10" t="s">
        <v>167</v>
      </c>
      <c r="N27" s="9">
        <v>64.641842299999993</v>
      </c>
      <c r="O27" s="10" t="s">
        <v>152</v>
      </c>
      <c r="P27" s="9">
        <v>0</v>
      </c>
      <c r="Q27" s="10" t="s">
        <v>246</v>
      </c>
      <c r="R27" s="9">
        <v>1162.9449940300001</v>
      </c>
      <c r="S27" s="10" t="s">
        <v>169</v>
      </c>
    </row>
    <row r="28" spans="1:19" x14ac:dyDescent="0.2">
      <c r="A28" s="12" t="s">
        <v>190</v>
      </c>
      <c r="B28" s="9">
        <v>216.989</v>
      </c>
      <c r="C28" s="10" t="s">
        <v>152</v>
      </c>
      <c r="D28" s="9">
        <v>628.029</v>
      </c>
      <c r="E28" s="10" t="s">
        <v>152</v>
      </c>
      <c r="F28" s="9">
        <v>52.075000000000003</v>
      </c>
      <c r="G28" s="10" t="s">
        <v>152</v>
      </c>
      <c r="H28" s="9">
        <v>450.43664097999999</v>
      </c>
      <c r="I28" s="10" t="s">
        <v>152</v>
      </c>
      <c r="J28" s="9">
        <v>146.024</v>
      </c>
      <c r="K28" s="10" t="s">
        <v>152</v>
      </c>
      <c r="L28" s="9">
        <v>0</v>
      </c>
      <c r="M28" s="10" t="s">
        <v>167</v>
      </c>
      <c r="N28" s="9">
        <v>56.496719400000003</v>
      </c>
      <c r="O28" s="10" t="s">
        <v>152</v>
      </c>
      <c r="P28" s="9">
        <v>0</v>
      </c>
      <c r="Q28" s="10" t="s">
        <v>246</v>
      </c>
      <c r="R28" s="9">
        <v>1550.05036038</v>
      </c>
      <c r="S28" s="10" t="s">
        <v>169</v>
      </c>
    </row>
    <row r="29" spans="1:19" x14ac:dyDescent="0.2">
      <c r="A29" s="12" t="s">
        <v>191</v>
      </c>
      <c r="B29" s="9">
        <v>246.989</v>
      </c>
      <c r="C29" s="10" t="s">
        <v>152</v>
      </c>
      <c r="D29" s="9">
        <v>500.32100000000003</v>
      </c>
      <c r="E29" s="10" t="s">
        <v>152</v>
      </c>
      <c r="F29" s="9">
        <v>48.704999999999998</v>
      </c>
      <c r="G29" s="10" t="s">
        <v>152</v>
      </c>
      <c r="H29" s="9">
        <v>461.70340329999999</v>
      </c>
      <c r="I29" s="10" t="s">
        <v>152</v>
      </c>
      <c r="J29" s="9">
        <v>137.23599999999999</v>
      </c>
      <c r="K29" s="10" t="s">
        <v>152</v>
      </c>
      <c r="L29" s="9">
        <v>0</v>
      </c>
      <c r="M29" s="10" t="s">
        <v>167</v>
      </c>
      <c r="N29" s="9">
        <v>92.489955399999999</v>
      </c>
      <c r="O29" s="10" t="s">
        <v>152</v>
      </c>
      <c r="P29" s="9">
        <v>0</v>
      </c>
      <c r="Q29" s="10" t="s">
        <v>246</v>
      </c>
      <c r="R29" s="9">
        <v>1487.4443587000001</v>
      </c>
      <c r="S29" s="10" t="s">
        <v>169</v>
      </c>
    </row>
    <row r="30" spans="1:19" x14ac:dyDescent="0.2">
      <c r="A30" s="12" t="s">
        <v>192</v>
      </c>
      <c r="B30" s="9">
        <v>179.679</v>
      </c>
      <c r="C30" s="10" t="s">
        <v>152</v>
      </c>
      <c r="D30" s="9">
        <v>655.86400000000003</v>
      </c>
      <c r="E30" s="10" t="s">
        <v>152</v>
      </c>
      <c r="F30" s="9">
        <v>49.08</v>
      </c>
      <c r="G30" s="10" t="s">
        <v>152</v>
      </c>
      <c r="H30" s="9">
        <v>527.92226530000005</v>
      </c>
      <c r="I30" s="10" t="s">
        <v>152</v>
      </c>
      <c r="J30" s="9">
        <v>144.69200000000001</v>
      </c>
      <c r="K30" s="10" t="s">
        <v>152</v>
      </c>
      <c r="L30" s="9">
        <v>0</v>
      </c>
      <c r="M30" s="10" t="s">
        <v>167</v>
      </c>
      <c r="N30" s="9">
        <v>208.46520100000001</v>
      </c>
      <c r="O30" s="10" t="s">
        <v>152</v>
      </c>
      <c r="P30" s="9">
        <v>0</v>
      </c>
      <c r="Q30" s="10" t="s">
        <v>246</v>
      </c>
      <c r="R30" s="9">
        <v>1765.7024663</v>
      </c>
      <c r="S30" s="10" t="s">
        <v>169</v>
      </c>
    </row>
    <row r="31" spans="1:19" x14ac:dyDescent="0.2">
      <c r="A31" s="12" t="s">
        <v>193</v>
      </c>
      <c r="B31" s="9">
        <v>104.93300000000001</v>
      </c>
      <c r="C31" s="10" t="s">
        <v>152</v>
      </c>
      <c r="D31" s="9">
        <v>678.03</v>
      </c>
      <c r="E31" s="10" t="s">
        <v>319</v>
      </c>
      <c r="F31" s="9">
        <v>51.545772999999997</v>
      </c>
      <c r="G31" s="10" t="s">
        <v>152</v>
      </c>
      <c r="H31" s="9">
        <v>564.67649530999995</v>
      </c>
      <c r="I31" s="10" t="s">
        <v>152</v>
      </c>
      <c r="J31" s="9">
        <v>151.114</v>
      </c>
      <c r="K31" s="10" t="s">
        <v>152</v>
      </c>
      <c r="L31" s="9">
        <v>0</v>
      </c>
      <c r="M31" s="10" t="s">
        <v>186</v>
      </c>
      <c r="N31" s="9">
        <v>226.72776920000001</v>
      </c>
      <c r="O31" s="10" t="s">
        <v>152</v>
      </c>
      <c r="P31" s="9">
        <v>0</v>
      </c>
      <c r="Q31" s="10" t="s">
        <v>246</v>
      </c>
      <c r="R31" s="9">
        <v>1777.0270375099999</v>
      </c>
      <c r="S31" s="10" t="s">
        <v>320</v>
      </c>
    </row>
    <row r="32" spans="1:19" x14ac:dyDescent="0.2">
      <c r="A32" s="15" t="s">
        <v>195</v>
      </c>
      <c r="B32" s="13">
        <v>85.77</v>
      </c>
      <c r="C32" s="14" t="s">
        <v>152</v>
      </c>
      <c r="D32" s="13">
        <v>745.61</v>
      </c>
      <c r="E32" s="14" t="s">
        <v>152</v>
      </c>
      <c r="F32" s="13">
        <v>57.995857000000001</v>
      </c>
      <c r="G32" s="14" t="s">
        <v>152</v>
      </c>
      <c r="H32" s="13">
        <v>604.59928660000003</v>
      </c>
      <c r="I32" s="14" t="s">
        <v>152</v>
      </c>
      <c r="J32" s="13">
        <v>174.083</v>
      </c>
      <c r="K32" s="14" t="s">
        <v>152</v>
      </c>
      <c r="L32" s="13">
        <v>0</v>
      </c>
      <c r="M32" s="14" t="s">
        <v>186</v>
      </c>
      <c r="N32" s="13">
        <v>219.672696</v>
      </c>
      <c r="O32" s="14" t="s">
        <v>152</v>
      </c>
      <c r="P32" s="13">
        <v>0</v>
      </c>
      <c r="Q32" s="14" t="s">
        <v>246</v>
      </c>
      <c r="R32" s="13">
        <v>1887.7308396000001</v>
      </c>
      <c r="S32" s="14" t="s">
        <v>152</v>
      </c>
    </row>
    <row r="34" spans="1:2" x14ac:dyDescent="0.2">
      <c r="A34" s="16" t="s">
        <v>196</v>
      </c>
      <c r="B34" s="16" t="s">
        <v>197</v>
      </c>
    </row>
    <row r="36" spans="1:2" x14ac:dyDescent="0.2">
      <c r="B36" s="16" t="s">
        <v>321</v>
      </c>
    </row>
    <row r="37" spans="1:2" x14ac:dyDescent="0.2">
      <c r="B37" s="16" t="s">
        <v>322</v>
      </c>
    </row>
    <row r="38" spans="1:2" x14ac:dyDescent="0.2">
      <c r="B38" s="16" t="s">
        <v>323</v>
      </c>
    </row>
    <row r="39" spans="1:2" x14ac:dyDescent="0.2">
      <c r="B39" s="16" t="s">
        <v>324</v>
      </c>
    </row>
    <row r="41" spans="1:2" x14ac:dyDescent="0.2">
      <c r="B41" s="16" t="s">
        <v>203</v>
      </c>
    </row>
    <row r="42" spans="1:2" x14ac:dyDescent="0.2">
      <c r="B42" s="16" t="s">
        <v>250</v>
      </c>
    </row>
    <row r="43" spans="1:2" x14ac:dyDescent="0.2">
      <c r="B43" s="16" t="s">
        <v>325</v>
      </c>
    </row>
    <row r="44" spans="1:2" x14ac:dyDescent="0.2">
      <c r="B44" s="16" t="s">
        <v>204</v>
      </c>
    </row>
    <row r="47" spans="1:2" x14ac:dyDescent="0.2">
      <c r="A47" s="17" t="str">
        <f>HYPERLINK("#'INTERACTIVE_GAMING 15'!A2", "&lt;&lt;&lt; Previous table")</f>
        <v>&lt;&lt;&lt; Previous table</v>
      </c>
    </row>
    <row r="48" spans="1:2" x14ac:dyDescent="0.2">
      <c r="A48" s="17" t="str">
        <f>HYPERLINK("#'KENO 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S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HYPERLINK("#'INDEX'!B52", "Link to index")</f>
        <v>Link to index</v>
      </c>
    </row>
    <row r="2" spans="1:19" ht="15.75" customHeight="1" x14ac:dyDescent="0.2">
      <c r="A2" s="27" t="s">
        <v>326</v>
      </c>
      <c r="B2" s="28"/>
      <c r="C2" s="28"/>
      <c r="D2" s="28"/>
      <c r="E2" s="28"/>
      <c r="F2" s="28"/>
      <c r="G2" s="28"/>
      <c r="H2" s="28"/>
      <c r="I2" s="28"/>
      <c r="J2" s="28"/>
      <c r="K2" s="28"/>
      <c r="L2" s="28"/>
      <c r="M2" s="28"/>
      <c r="N2" s="28"/>
      <c r="O2" s="28"/>
      <c r="P2" s="28"/>
      <c r="Q2" s="28"/>
      <c r="R2" s="28"/>
      <c r="S2" s="28"/>
    </row>
    <row r="3" spans="1:19" ht="15.75" customHeight="1" x14ac:dyDescent="0.2">
      <c r="A3" s="27" t="s">
        <v>63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152</v>
      </c>
      <c r="D7" s="9">
        <v>739.18921161825699</v>
      </c>
      <c r="E7" s="10" t="s">
        <v>152</v>
      </c>
      <c r="F7" s="9">
        <v>0</v>
      </c>
      <c r="G7" s="10" t="s">
        <v>152</v>
      </c>
      <c r="H7" s="9">
        <v>401.47997095435699</v>
      </c>
      <c r="I7" s="10" t="s">
        <v>152</v>
      </c>
      <c r="J7" s="9">
        <v>138.66365145228201</v>
      </c>
      <c r="K7" s="10" t="s">
        <v>152</v>
      </c>
      <c r="L7" s="9">
        <v>126.329012448133</v>
      </c>
      <c r="M7" s="10" t="s">
        <v>152</v>
      </c>
      <c r="N7" s="9">
        <v>55.057269709543597</v>
      </c>
      <c r="O7" s="10" t="s">
        <v>152</v>
      </c>
      <c r="P7" s="9">
        <v>0</v>
      </c>
      <c r="Q7" s="10" t="s">
        <v>246</v>
      </c>
      <c r="R7" s="9">
        <v>1460.7191161825699</v>
      </c>
      <c r="S7" s="10" t="s">
        <v>152</v>
      </c>
    </row>
    <row r="8" spans="1:19" x14ac:dyDescent="0.2">
      <c r="A8" s="12" t="s">
        <v>164</v>
      </c>
      <c r="B8" s="9">
        <v>0</v>
      </c>
      <c r="C8" s="10" t="s">
        <v>152</v>
      </c>
      <c r="D8" s="9">
        <v>649.58747553815999</v>
      </c>
      <c r="E8" s="10" t="s">
        <v>152</v>
      </c>
      <c r="F8" s="9">
        <v>0</v>
      </c>
      <c r="G8" s="10" t="s">
        <v>152</v>
      </c>
      <c r="H8" s="9">
        <v>418.27677103718202</v>
      </c>
      <c r="I8" s="10" t="s">
        <v>152</v>
      </c>
      <c r="J8" s="9">
        <v>117.583338551859</v>
      </c>
      <c r="K8" s="10" t="s">
        <v>152</v>
      </c>
      <c r="L8" s="9">
        <v>122.96416438356199</v>
      </c>
      <c r="M8" s="10" t="s">
        <v>152</v>
      </c>
      <c r="N8" s="9">
        <v>54.286681017612501</v>
      </c>
      <c r="O8" s="10" t="s">
        <v>152</v>
      </c>
      <c r="P8" s="9">
        <v>0</v>
      </c>
      <c r="Q8" s="10" t="s">
        <v>246</v>
      </c>
      <c r="R8" s="9">
        <v>1362.69843052838</v>
      </c>
      <c r="S8" s="10" t="s">
        <v>152</v>
      </c>
    </row>
    <row r="9" spans="1:19" x14ac:dyDescent="0.2">
      <c r="A9" s="12" t="s">
        <v>165</v>
      </c>
      <c r="B9" s="9">
        <v>4.0848745247148299</v>
      </c>
      <c r="C9" s="10" t="s">
        <v>152</v>
      </c>
      <c r="D9" s="9">
        <v>0</v>
      </c>
      <c r="E9" s="10" t="s">
        <v>167</v>
      </c>
      <c r="F9" s="9">
        <v>0</v>
      </c>
      <c r="G9" s="10" t="s">
        <v>152</v>
      </c>
      <c r="H9" s="9">
        <v>439.30547908745302</v>
      </c>
      <c r="I9" s="10" t="s">
        <v>152</v>
      </c>
      <c r="J9" s="9">
        <v>120.061239543726</v>
      </c>
      <c r="K9" s="10" t="s">
        <v>152</v>
      </c>
      <c r="L9" s="9">
        <v>119.68719391635</v>
      </c>
      <c r="M9" s="10" t="s">
        <v>152</v>
      </c>
      <c r="N9" s="9">
        <v>52.860794676806101</v>
      </c>
      <c r="O9" s="10" t="s">
        <v>152</v>
      </c>
      <c r="P9" s="9">
        <v>0</v>
      </c>
      <c r="Q9" s="10" t="s">
        <v>246</v>
      </c>
      <c r="R9" s="9">
        <v>735.99958174904896</v>
      </c>
      <c r="S9" s="10" t="s">
        <v>169</v>
      </c>
    </row>
    <row r="10" spans="1:19" x14ac:dyDescent="0.2">
      <c r="A10" s="12" t="s">
        <v>166</v>
      </c>
      <c r="B10" s="9">
        <v>4.1457896678966799</v>
      </c>
      <c r="C10" s="10" t="s">
        <v>152</v>
      </c>
      <c r="D10" s="9">
        <v>603.80811808118096</v>
      </c>
      <c r="E10" s="10" t="s">
        <v>152</v>
      </c>
      <c r="F10" s="9">
        <v>0</v>
      </c>
      <c r="G10" s="10" t="s">
        <v>152</v>
      </c>
      <c r="H10" s="9">
        <v>457.79797047970499</v>
      </c>
      <c r="I10" s="10" t="s">
        <v>152</v>
      </c>
      <c r="J10" s="9">
        <v>120.680756457565</v>
      </c>
      <c r="K10" s="10" t="s">
        <v>152</v>
      </c>
      <c r="L10" s="9">
        <v>118.234974169742</v>
      </c>
      <c r="M10" s="10" t="s">
        <v>152</v>
      </c>
      <c r="N10" s="9">
        <v>45.8408966789668</v>
      </c>
      <c r="O10" s="10" t="s">
        <v>152</v>
      </c>
      <c r="P10" s="9">
        <v>0</v>
      </c>
      <c r="Q10" s="10" t="s">
        <v>246</v>
      </c>
      <c r="R10" s="9">
        <v>1350.5085055350601</v>
      </c>
      <c r="S10" s="10" t="s">
        <v>152</v>
      </c>
    </row>
    <row r="11" spans="1:19" x14ac:dyDescent="0.2">
      <c r="A11" s="12" t="s">
        <v>170</v>
      </c>
      <c r="B11" s="9">
        <v>3.7275243243243299</v>
      </c>
      <c r="C11" s="10" t="s">
        <v>152</v>
      </c>
      <c r="D11" s="9">
        <v>595.98270270270302</v>
      </c>
      <c r="E11" s="10" t="s">
        <v>152</v>
      </c>
      <c r="F11" s="9">
        <v>0</v>
      </c>
      <c r="G11" s="10" t="s">
        <v>152</v>
      </c>
      <c r="H11" s="9">
        <v>487.03860900900901</v>
      </c>
      <c r="I11" s="10" t="s">
        <v>152</v>
      </c>
      <c r="J11" s="9">
        <v>123.59270270270299</v>
      </c>
      <c r="K11" s="10" t="s">
        <v>152</v>
      </c>
      <c r="L11" s="9">
        <v>121.272652252252</v>
      </c>
      <c r="M11" s="10" t="s">
        <v>152</v>
      </c>
      <c r="N11" s="9">
        <v>49.082580180180202</v>
      </c>
      <c r="O11" s="10" t="s">
        <v>152</v>
      </c>
      <c r="P11" s="9">
        <v>0</v>
      </c>
      <c r="Q11" s="10" t="s">
        <v>246</v>
      </c>
      <c r="R11" s="9">
        <v>1380.69677117117</v>
      </c>
      <c r="S11" s="10" t="s">
        <v>152</v>
      </c>
    </row>
    <row r="12" spans="1:19" x14ac:dyDescent="0.2">
      <c r="A12" s="12" t="s">
        <v>171</v>
      </c>
      <c r="B12" s="9">
        <v>4.5218978873239397</v>
      </c>
      <c r="C12" s="10" t="s">
        <v>152</v>
      </c>
      <c r="D12" s="9">
        <v>596.80306690140799</v>
      </c>
      <c r="E12" s="10" t="s">
        <v>152</v>
      </c>
      <c r="F12" s="9">
        <v>0</v>
      </c>
      <c r="G12" s="10" t="s">
        <v>152</v>
      </c>
      <c r="H12" s="9">
        <v>539.56170422535195</v>
      </c>
      <c r="I12" s="10" t="s">
        <v>152</v>
      </c>
      <c r="J12" s="9">
        <v>126.587419014085</v>
      </c>
      <c r="K12" s="10" t="s">
        <v>152</v>
      </c>
      <c r="L12" s="9">
        <v>135.09448591549301</v>
      </c>
      <c r="M12" s="10" t="s">
        <v>152</v>
      </c>
      <c r="N12" s="9">
        <v>46.748570422535202</v>
      </c>
      <c r="O12" s="10" t="s">
        <v>152</v>
      </c>
      <c r="P12" s="9">
        <v>0</v>
      </c>
      <c r="Q12" s="10" t="s">
        <v>246</v>
      </c>
      <c r="R12" s="9">
        <v>1449.3171443662</v>
      </c>
      <c r="S12" s="10" t="s">
        <v>152</v>
      </c>
    </row>
    <row r="13" spans="1:19" x14ac:dyDescent="0.2">
      <c r="A13" s="12" t="s">
        <v>172</v>
      </c>
      <c r="B13" s="9">
        <v>4.3115290102389103</v>
      </c>
      <c r="C13" s="10" t="s">
        <v>152</v>
      </c>
      <c r="D13" s="9">
        <v>562.23734470989803</v>
      </c>
      <c r="E13" s="10" t="s">
        <v>152</v>
      </c>
      <c r="F13" s="9">
        <v>0</v>
      </c>
      <c r="G13" s="10" t="s">
        <v>152</v>
      </c>
      <c r="H13" s="9">
        <v>557.18949829351504</v>
      </c>
      <c r="I13" s="10" t="s">
        <v>152</v>
      </c>
      <c r="J13" s="9">
        <v>127.286508532423</v>
      </c>
      <c r="K13" s="10" t="s">
        <v>152</v>
      </c>
      <c r="L13" s="9">
        <v>136.53274372013701</v>
      </c>
      <c r="M13" s="10" t="s">
        <v>152</v>
      </c>
      <c r="N13" s="9">
        <v>44.765771331057998</v>
      </c>
      <c r="O13" s="10" t="s">
        <v>152</v>
      </c>
      <c r="P13" s="9">
        <v>0</v>
      </c>
      <c r="Q13" s="10" t="s">
        <v>246</v>
      </c>
      <c r="R13" s="9">
        <v>1432.3233955972701</v>
      </c>
      <c r="S13" s="10" t="s">
        <v>152</v>
      </c>
    </row>
    <row r="14" spans="1:19" x14ac:dyDescent="0.2">
      <c r="A14" s="12" t="s">
        <v>173</v>
      </c>
      <c r="B14" s="9">
        <v>5.6485538971807596</v>
      </c>
      <c r="C14" s="10" t="s">
        <v>152</v>
      </c>
      <c r="D14" s="9">
        <v>561.76540298507496</v>
      </c>
      <c r="E14" s="10" t="s">
        <v>152</v>
      </c>
      <c r="F14" s="9">
        <v>0</v>
      </c>
      <c r="G14" s="10" t="s">
        <v>152</v>
      </c>
      <c r="H14" s="9">
        <v>537.71261028192396</v>
      </c>
      <c r="I14" s="10" t="s">
        <v>152</v>
      </c>
      <c r="J14" s="9">
        <v>126.834829187396</v>
      </c>
      <c r="K14" s="10" t="s">
        <v>152</v>
      </c>
      <c r="L14" s="9">
        <v>0</v>
      </c>
      <c r="M14" s="10" t="s">
        <v>167</v>
      </c>
      <c r="N14" s="9">
        <v>47.732461028192397</v>
      </c>
      <c r="O14" s="10" t="s">
        <v>152</v>
      </c>
      <c r="P14" s="9">
        <v>0</v>
      </c>
      <c r="Q14" s="10" t="s">
        <v>246</v>
      </c>
      <c r="R14" s="9">
        <v>1279.69385737977</v>
      </c>
      <c r="S14" s="10" t="s">
        <v>169</v>
      </c>
    </row>
    <row r="15" spans="1:19" x14ac:dyDescent="0.2">
      <c r="A15" s="12" t="s">
        <v>174</v>
      </c>
      <c r="B15" s="9">
        <v>5.2258846153846203</v>
      </c>
      <c r="C15" s="10" t="s">
        <v>152</v>
      </c>
      <c r="D15" s="9">
        <v>548.65544871794896</v>
      </c>
      <c r="E15" s="10" t="s">
        <v>152</v>
      </c>
      <c r="F15" s="9">
        <v>56.720521628205098</v>
      </c>
      <c r="G15" s="10" t="s">
        <v>168</v>
      </c>
      <c r="H15" s="9">
        <v>534.45767314583304</v>
      </c>
      <c r="I15" s="10" t="s">
        <v>152</v>
      </c>
      <c r="J15" s="9">
        <v>124.10071153846199</v>
      </c>
      <c r="K15" s="10" t="s">
        <v>152</v>
      </c>
      <c r="L15" s="9">
        <v>0</v>
      </c>
      <c r="M15" s="10" t="s">
        <v>167</v>
      </c>
      <c r="N15" s="9">
        <v>42.3783653846154</v>
      </c>
      <c r="O15" s="10" t="s">
        <v>152</v>
      </c>
      <c r="P15" s="9">
        <v>0</v>
      </c>
      <c r="Q15" s="10" t="s">
        <v>246</v>
      </c>
      <c r="R15" s="9">
        <v>1311.5386050304501</v>
      </c>
      <c r="S15" s="10" t="s">
        <v>169</v>
      </c>
    </row>
    <row r="16" spans="1:19" x14ac:dyDescent="0.2">
      <c r="A16" s="12" t="s">
        <v>176</v>
      </c>
      <c r="B16" s="9">
        <v>5.2486936236391903</v>
      </c>
      <c r="C16" s="10" t="s">
        <v>152</v>
      </c>
      <c r="D16" s="9">
        <v>671.95699533437005</v>
      </c>
      <c r="E16" s="10" t="s">
        <v>152</v>
      </c>
      <c r="F16" s="9">
        <v>57.907606752721598</v>
      </c>
      <c r="G16" s="10" t="s">
        <v>152</v>
      </c>
      <c r="H16" s="9">
        <v>560.757399688958</v>
      </c>
      <c r="I16" s="10" t="s">
        <v>152</v>
      </c>
      <c r="J16" s="9">
        <v>137.47032970450999</v>
      </c>
      <c r="K16" s="10" t="s">
        <v>152</v>
      </c>
      <c r="L16" s="9">
        <v>0</v>
      </c>
      <c r="M16" s="10" t="s">
        <v>167</v>
      </c>
      <c r="N16" s="9">
        <v>41.244279937791603</v>
      </c>
      <c r="O16" s="10" t="s">
        <v>152</v>
      </c>
      <c r="P16" s="9">
        <v>0</v>
      </c>
      <c r="Q16" s="10" t="s">
        <v>246</v>
      </c>
      <c r="R16" s="9">
        <v>1474.5853050419901</v>
      </c>
      <c r="S16" s="10" t="s">
        <v>169</v>
      </c>
    </row>
    <row r="17" spans="1:19" x14ac:dyDescent="0.2">
      <c r="A17" s="12" t="s">
        <v>177</v>
      </c>
      <c r="B17" s="9">
        <v>4.8848024316109404</v>
      </c>
      <c r="C17" s="10" t="s">
        <v>152</v>
      </c>
      <c r="D17" s="9">
        <v>683.80276899696003</v>
      </c>
      <c r="E17" s="10" t="s">
        <v>152</v>
      </c>
      <c r="F17" s="9">
        <v>57.090937468085102</v>
      </c>
      <c r="G17" s="10" t="s">
        <v>152</v>
      </c>
      <c r="H17" s="9">
        <v>542.73115501519806</v>
      </c>
      <c r="I17" s="10" t="s">
        <v>152</v>
      </c>
      <c r="J17" s="9">
        <v>137.02018844984801</v>
      </c>
      <c r="K17" s="10" t="s">
        <v>152</v>
      </c>
      <c r="L17" s="9">
        <v>0</v>
      </c>
      <c r="M17" s="10" t="s">
        <v>167</v>
      </c>
      <c r="N17" s="9">
        <v>35.558426379939199</v>
      </c>
      <c r="O17" s="10" t="s">
        <v>152</v>
      </c>
      <c r="P17" s="9">
        <v>0</v>
      </c>
      <c r="Q17" s="10" t="s">
        <v>246</v>
      </c>
      <c r="R17" s="9">
        <v>1461.0882787416399</v>
      </c>
      <c r="S17" s="10" t="s">
        <v>169</v>
      </c>
    </row>
    <row r="18" spans="1:19" x14ac:dyDescent="0.2">
      <c r="A18" s="12" t="s">
        <v>178</v>
      </c>
      <c r="B18" s="9">
        <v>5.3075110456553798</v>
      </c>
      <c r="C18" s="10" t="s">
        <v>152</v>
      </c>
      <c r="D18" s="9">
        <v>730.71803829160501</v>
      </c>
      <c r="E18" s="10" t="s">
        <v>152</v>
      </c>
      <c r="F18" s="9">
        <v>53.492821617083898</v>
      </c>
      <c r="G18" s="10" t="s">
        <v>152</v>
      </c>
      <c r="H18" s="9">
        <v>576.60082768777602</v>
      </c>
      <c r="I18" s="10" t="s">
        <v>152</v>
      </c>
      <c r="J18" s="9">
        <v>137.51617673048599</v>
      </c>
      <c r="K18" s="10" t="s">
        <v>152</v>
      </c>
      <c r="L18" s="9">
        <v>0</v>
      </c>
      <c r="M18" s="10" t="s">
        <v>167</v>
      </c>
      <c r="N18" s="9">
        <v>34.008235640648003</v>
      </c>
      <c r="O18" s="10" t="s">
        <v>152</v>
      </c>
      <c r="P18" s="9">
        <v>0</v>
      </c>
      <c r="Q18" s="10" t="s">
        <v>246</v>
      </c>
      <c r="R18" s="9">
        <v>1537.6436110132499</v>
      </c>
      <c r="S18" s="10" t="s">
        <v>169</v>
      </c>
    </row>
    <row r="19" spans="1:19" x14ac:dyDescent="0.2">
      <c r="A19" s="12" t="s">
        <v>179</v>
      </c>
      <c r="B19" s="9">
        <v>5.3254676258992797</v>
      </c>
      <c r="C19" s="10" t="s">
        <v>152</v>
      </c>
      <c r="D19" s="9">
        <v>760.92243453237404</v>
      </c>
      <c r="E19" s="10" t="s">
        <v>152</v>
      </c>
      <c r="F19" s="9">
        <v>64.400622135251794</v>
      </c>
      <c r="G19" s="10" t="s">
        <v>152</v>
      </c>
      <c r="H19" s="9">
        <v>596.23515107913704</v>
      </c>
      <c r="I19" s="10" t="s">
        <v>152</v>
      </c>
      <c r="J19" s="9">
        <v>139.31283165467599</v>
      </c>
      <c r="K19" s="10" t="s">
        <v>152</v>
      </c>
      <c r="L19" s="9">
        <v>0</v>
      </c>
      <c r="M19" s="10" t="s">
        <v>167</v>
      </c>
      <c r="N19" s="9">
        <v>40.801490647481998</v>
      </c>
      <c r="O19" s="10" t="s">
        <v>175</v>
      </c>
      <c r="P19" s="9">
        <v>0</v>
      </c>
      <c r="Q19" s="10" t="s">
        <v>246</v>
      </c>
      <c r="R19" s="9">
        <v>1606.99799767482</v>
      </c>
      <c r="S19" s="10" t="s">
        <v>169</v>
      </c>
    </row>
    <row r="20" spans="1:19" x14ac:dyDescent="0.2">
      <c r="A20" s="12" t="s">
        <v>180</v>
      </c>
      <c r="B20" s="9">
        <v>5.5559154929577499</v>
      </c>
      <c r="C20" s="10" t="s">
        <v>152</v>
      </c>
      <c r="D20" s="9">
        <v>747.87698309859195</v>
      </c>
      <c r="E20" s="10" t="s">
        <v>152</v>
      </c>
      <c r="F20" s="9">
        <v>69.937810723943699</v>
      </c>
      <c r="G20" s="10" t="s">
        <v>152</v>
      </c>
      <c r="H20" s="9">
        <v>605.19558591549298</v>
      </c>
      <c r="I20" s="10" t="s">
        <v>152</v>
      </c>
      <c r="J20" s="9">
        <v>143.93525070422501</v>
      </c>
      <c r="K20" s="10" t="s">
        <v>152</v>
      </c>
      <c r="L20" s="9">
        <v>0</v>
      </c>
      <c r="M20" s="10" t="s">
        <v>167</v>
      </c>
      <c r="N20" s="9">
        <v>79.966771830985905</v>
      </c>
      <c r="O20" s="10" t="s">
        <v>152</v>
      </c>
      <c r="P20" s="9">
        <v>0</v>
      </c>
      <c r="Q20" s="10" t="s">
        <v>246</v>
      </c>
      <c r="R20" s="9">
        <v>1652.4683177662</v>
      </c>
      <c r="S20" s="10" t="s">
        <v>169</v>
      </c>
    </row>
    <row r="21" spans="1:19" x14ac:dyDescent="0.2">
      <c r="A21" s="12" t="s">
        <v>181</v>
      </c>
      <c r="B21" s="9">
        <v>5.5554074074074098</v>
      </c>
      <c r="C21" s="10" t="s">
        <v>152</v>
      </c>
      <c r="D21" s="9">
        <v>719.53748971193397</v>
      </c>
      <c r="E21" s="10" t="s">
        <v>152</v>
      </c>
      <c r="F21" s="9">
        <v>68.9554696735254</v>
      </c>
      <c r="G21" s="10" t="s">
        <v>152</v>
      </c>
      <c r="H21" s="9">
        <v>592.60885596707794</v>
      </c>
      <c r="I21" s="10" t="s">
        <v>152</v>
      </c>
      <c r="J21" s="9">
        <v>138.064834019204</v>
      </c>
      <c r="K21" s="10" t="s">
        <v>152</v>
      </c>
      <c r="L21" s="9">
        <v>0</v>
      </c>
      <c r="M21" s="10" t="s">
        <v>167</v>
      </c>
      <c r="N21" s="9">
        <v>83.238557596159097</v>
      </c>
      <c r="O21" s="10" t="s">
        <v>152</v>
      </c>
      <c r="P21" s="9">
        <v>0</v>
      </c>
      <c r="Q21" s="10" t="s">
        <v>246</v>
      </c>
      <c r="R21" s="9">
        <v>1607.9606143753099</v>
      </c>
      <c r="S21" s="10" t="s">
        <v>169</v>
      </c>
    </row>
    <row r="22" spans="1:19" x14ac:dyDescent="0.2">
      <c r="A22" s="12" t="s">
        <v>182</v>
      </c>
      <c r="B22" s="9">
        <v>5.1889784366576803</v>
      </c>
      <c r="C22" s="10" t="s">
        <v>152</v>
      </c>
      <c r="D22" s="9">
        <v>756.56040700808603</v>
      </c>
      <c r="E22" s="10" t="s">
        <v>152</v>
      </c>
      <c r="F22" s="9">
        <v>66.897436274932602</v>
      </c>
      <c r="G22" s="10" t="s">
        <v>152</v>
      </c>
      <c r="H22" s="9">
        <v>558.57062264150898</v>
      </c>
      <c r="I22" s="10" t="s">
        <v>152</v>
      </c>
      <c r="J22" s="9">
        <v>143.32108086253399</v>
      </c>
      <c r="K22" s="10" t="s">
        <v>152</v>
      </c>
      <c r="L22" s="9">
        <v>0</v>
      </c>
      <c r="M22" s="10" t="s">
        <v>167</v>
      </c>
      <c r="N22" s="9">
        <v>91.032245283018895</v>
      </c>
      <c r="O22" s="10" t="s">
        <v>152</v>
      </c>
      <c r="P22" s="9">
        <v>0</v>
      </c>
      <c r="Q22" s="10" t="s">
        <v>246</v>
      </c>
      <c r="R22" s="9">
        <v>1621.57077050674</v>
      </c>
      <c r="S22" s="10" t="s">
        <v>169</v>
      </c>
    </row>
    <row r="23" spans="1:19" x14ac:dyDescent="0.2">
      <c r="A23" s="12" t="s">
        <v>184</v>
      </c>
      <c r="B23" s="9">
        <v>6.7597154255319198</v>
      </c>
      <c r="C23" s="10" t="s">
        <v>152</v>
      </c>
      <c r="D23" s="9">
        <v>800.292539893617</v>
      </c>
      <c r="E23" s="10" t="s">
        <v>152</v>
      </c>
      <c r="F23" s="9">
        <v>62.198513164893598</v>
      </c>
      <c r="G23" s="10" t="s">
        <v>152</v>
      </c>
      <c r="H23" s="9">
        <v>518.09287765957401</v>
      </c>
      <c r="I23" s="10" t="s">
        <v>152</v>
      </c>
      <c r="J23" s="9">
        <v>146.23858776595699</v>
      </c>
      <c r="K23" s="10" t="s">
        <v>152</v>
      </c>
      <c r="L23" s="9">
        <v>0</v>
      </c>
      <c r="M23" s="10" t="s">
        <v>167</v>
      </c>
      <c r="N23" s="9">
        <v>106.01186968085101</v>
      </c>
      <c r="O23" s="10" t="s">
        <v>152</v>
      </c>
      <c r="P23" s="9">
        <v>0</v>
      </c>
      <c r="Q23" s="10" t="s">
        <v>246</v>
      </c>
      <c r="R23" s="9">
        <v>1639.59410359043</v>
      </c>
      <c r="S23" s="10" t="s">
        <v>169</v>
      </c>
    </row>
    <row r="24" spans="1:19" x14ac:dyDescent="0.2">
      <c r="A24" s="12" t="s">
        <v>185</v>
      </c>
      <c r="B24" s="9">
        <v>16.988342483660102</v>
      </c>
      <c r="C24" s="10" t="s">
        <v>152</v>
      </c>
      <c r="D24" s="9">
        <v>822.65567843137296</v>
      </c>
      <c r="E24" s="10" t="s">
        <v>152</v>
      </c>
      <c r="F24" s="9">
        <v>60.809246724182998</v>
      </c>
      <c r="G24" s="10" t="s">
        <v>152</v>
      </c>
      <c r="H24" s="9">
        <v>515.36144828366002</v>
      </c>
      <c r="I24" s="10" t="s">
        <v>152</v>
      </c>
      <c r="J24" s="9">
        <v>138.199777777778</v>
      </c>
      <c r="K24" s="10" t="s">
        <v>152</v>
      </c>
      <c r="L24" s="9">
        <v>0</v>
      </c>
      <c r="M24" s="10" t="s">
        <v>167</v>
      </c>
      <c r="N24" s="9">
        <v>124.159597188758</v>
      </c>
      <c r="O24" s="10" t="s">
        <v>152</v>
      </c>
      <c r="P24" s="9">
        <v>0</v>
      </c>
      <c r="Q24" s="10" t="s">
        <v>246</v>
      </c>
      <c r="R24" s="9">
        <v>1678.1740908894101</v>
      </c>
      <c r="S24" s="10" t="s">
        <v>169</v>
      </c>
    </row>
    <row r="25" spans="1:19" x14ac:dyDescent="0.2">
      <c r="A25" s="12" t="s">
        <v>187</v>
      </c>
      <c r="B25" s="9">
        <v>61.908938461538497</v>
      </c>
      <c r="C25" s="10" t="s">
        <v>152</v>
      </c>
      <c r="D25" s="9">
        <v>788.68526153846199</v>
      </c>
      <c r="E25" s="10" t="s">
        <v>152</v>
      </c>
      <c r="F25" s="9">
        <v>59.689966666666699</v>
      </c>
      <c r="G25" s="10" t="s">
        <v>152</v>
      </c>
      <c r="H25" s="9">
        <v>478.30527779451302</v>
      </c>
      <c r="I25" s="10" t="s">
        <v>152</v>
      </c>
      <c r="J25" s="9">
        <v>148.33520512820499</v>
      </c>
      <c r="K25" s="10" t="s">
        <v>152</v>
      </c>
      <c r="L25" s="9">
        <v>0</v>
      </c>
      <c r="M25" s="10" t="s">
        <v>167</v>
      </c>
      <c r="N25" s="9">
        <v>119.56255908256399</v>
      </c>
      <c r="O25" s="10" t="s">
        <v>152</v>
      </c>
      <c r="P25" s="9">
        <v>0</v>
      </c>
      <c r="Q25" s="10" t="s">
        <v>246</v>
      </c>
      <c r="R25" s="9">
        <v>1656.4872086719499</v>
      </c>
      <c r="S25" s="10" t="s">
        <v>169</v>
      </c>
    </row>
    <row r="26" spans="1:19" x14ac:dyDescent="0.2">
      <c r="A26" s="12" t="s">
        <v>188</v>
      </c>
      <c r="B26" s="9">
        <v>87.3615359394704</v>
      </c>
      <c r="C26" s="10" t="s">
        <v>152</v>
      </c>
      <c r="D26" s="9">
        <v>751.27211601513204</v>
      </c>
      <c r="E26" s="10" t="s">
        <v>152</v>
      </c>
      <c r="F26" s="9">
        <v>52.3736872635561</v>
      </c>
      <c r="G26" s="10" t="s">
        <v>152</v>
      </c>
      <c r="H26" s="9">
        <v>497.936665734678</v>
      </c>
      <c r="I26" s="10" t="s">
        <v>152</v>
      </c>
      <c r="J26" s="9">
        <v>148.185563682219</v>
      </c>
      <c r="K26" s="10" t="s">
        <v>152</v>
      </c>
      <c r="L26" s="9">
        <v>0</v>
      </c>
      <c r="M26" s="10" t="s">
        <v>167</v>
      </c>
      <c r="N26" s="9">
        <v>111.962504419168</v>
      </c>
      <c r="O26" s="10" t="s">
        <v>152</v>
      </c>
      <c r="P26" s="9">
        <v>0</v>
      </c>
      <c r="Q26" s="10" t="s">
        <v>246</v>
      </c>
      <c r="R26" s="9">
        <v>1649.09207305422</v>
      </c>
      <c r="S26" s="10" t="s">
        <v>169</v>
      </c>
    </row>
    <row r="27" spans="1:19" x14ac:dyDescent="0.2">
      <c r="A27" s="12" t="s">
        <v>189</v>
      </c>
      <c r="B27" s="9">
        <v>152.316376089664</v>
      </c>
      <c r="C27" s="10" t="s">
        <v>152</v>
      </c>
      <c r="D27" s="9">
        <v>606.49391033623897</v>
      </c>
      <c r="E27" s="10" t="s">
        <v>152</v>
      </c>
      <c r="F27" s="9">
        <v>41.698844333748397</v>
      </c>
      <c r="G27" s="10" t="s">
        <v>152</v>
      </c>
      <c r="H27" s="9">
        <v>391.21583534871701</v>
      </c>
      <c r="I27" s="10" t="s">
        <v>152</v>
      </c>
      <c r="J27" s="9">
        <v>140.463414694894</v>
      </c>
      <c r="K27" s="10" t="s">
        <v>152</v>
      </c>
      <c r="L27" s="9">
        <v>0</v>
      </c>
      <c r="M27" s="10" t="s">
        <v>167</v>
      </c>
      <c r="N27" s="9">
        <v>78.407415193275199</v>
      </c>
      <c r="O27" s="10" t="s">
        <v>152</v>
      </c>
      <c r="P27" s="9">
        <v>0</v>
      </c>
      <c r="Q27" s="10" t="s">
        <v>246</v>
      </c>
      <c r="R27" s="9">
        <v>1410.5957959965399</v>
      </c>
      <c r="S27" s="10" t="s">
        <v>169</v>
      </c>
    </row>
    <row r="28" spans="1:19" x14ac:dyDescent="0.2">
      <c r="A28" s="12" t="s">
        <v>190</v>
      </c>
      <c r="B28" s="9">
        <v>259.00402696078402</v>
      </c>
      <c r="C28" s="10" t="s">
        <v>152</v>
      </c>
      <c r="D28" s="9">
        <v>749.63265441176497</v>
      </c>
      <c r="E28" s="10" t="s">
        <v>152</v>
      </c>
      <c r="F28" s="9">
        <v>62.158149509803899</v>
      </c>
      <c r="G28" s="10" t="s">
        <v>152</v>
      </c>
      <c r="H28" s="9">
        <v>537.65353960112702</v>
      </c>
      <c r="I28" s="10" t="s">
        <v>152</v>
      </c>
      <c r="J28" s="9">
        <v>174.298254901961</v>
      </c>
      <c r="K28" s="10" t="s">
        <v>152</v>
      </c>
      <c r="L28" s="9">
        <v>0</v>
      </c>
      <c r="M28" s="10" t="s">
        <v>167</v>
      </c>
      <c r="N28" s="9">
        <v>67.436035166176495</v>
      </c>
      <c r="O28" s="10" t="s">
        <v>152</v>
      </c>
      <c r="P28" s="9">
        <v>0</v>
      </c>
      <c r="Q28" s="10" t="s">
        <v>246</v>
      </c>
      <c r="R28" s="9">
        <v>1850.1826605516201</v>
      </c>
      <c r="S28" s="10" t="s">
        <v>169</v>
      </c>
    </row>
    <row r="29" spans="1:19" x14ac:dyDescent="0.2">
      <c r="A29" s="12" t="s">
        <v>191</v>
      </c>
      <c r="B29" s="9">
        <v>282.02495427901499</v>
      </c>
      <c r="C29" s="10" t="s">
        <v>152</v>
      </c>
      <c r="D29" s="9">
        <v>571.29267760844095</v>
      </c>
      <c r="E29" s="10" t="s">
        <v>152</v>
      </c>
      <c r="F29" s="9">
        <v>55.6139155920281</v>
      </c>
      <c r="G29" s="10" t="s">
        <v>152</v>
      </c>
      <c r="H29" s="9">
        <v>527.19708653481803</v>
      </c>
      <c r="I29" s="10" t="s">
        <v>152</v>
      </c>
      <c r="J29" s="9">
        <v>156.703240328253</v>
      </c>
      <c r="K29" s="10" t="s">
        <v>152</v>
      </c>
      <c r="L29" s="9">
        <v>0</v>
      </c>
      <c r="M29" s="10" t="s">
        <v>167</v>
      </c>
      <c r="N29" s="9">
        <v>105.609867010082</v>
      </c>
      <c r="O29" s="10" t="s">
        <v>152</v>
      </c>
      <c r="P29" s="9">
        <v>0</v>
      </c>
      <c r="Q29" s="10" t="s">
        <v>246</v>
      </c>
      <c r="R29" s="9">
        <v>1698.4417413526401</v>
      </c>
      <c r="S29" s="10" t="s">
        <v>169</v>
      </c>
    </row>
    <row r="30" spans="1:19" x14ac:dyDescent="0.2">
      <c r="A30" s="12" t="s">
        <v>192</v>
      </c>
      <c r="B30" s="9">
        <v>191.683840087623</v>
      </c>
      <c r="C30" s="10" t="s">
        <v>152</v>
      </c>
      <c r="D30" s="9">
        <v>699.684048192771</v>
      </c>
      <c r="E30" s="10" t="s">
        <v>152</v>
      </c>
      <c r="F30" s="9">
        <v>52.359167579408499</v>
      </c>
      <c r="G30" s="10" t="s">
        <v>152</v>
      </c>
      <c r="H30" s="9">
        <v>563.19418006812703</v>
      </c>
      <c r="I30" s="10" t="s">
        <v>152</v>
      </c>
      <c r="J30" s="9">
        <v>154.359263964951</v>
      </c>
      <c r="K30" s="10" t="s">
        <v>152</v>
      </c>
      <c r="L30" s="9">
        <v>0</v>
      </c>
      <c r="M30" s="10" t="s">
        <v>167</v>
      </c>
      <c r="N30" s="9">
        <v>222.393325053669</v>
      </c>
      <c r="O30" s="10" t="s">
        <v>152</v>
      </c>
      <c r="P30" s="9">
        <v>0</v>
      </c>
      <c r="Q30" s="10" t="s">
        <v>246</v>
      </c>
      <c r="R30" s="9">
        <v>1883.67382494655</v>
      </c>
      <c r="S30" s="10" t="s">
        <v>169</v>
      </c>
    </row>
    <row r="31" spans="1:19" x14ac:dyDescent="0.2">
      <c r="A31" s="12" t="s">
        <v>193</v>
      </c>
      <c r="B31" s="9">
        <v>107.470811777077</v>
      </c>
      <c r="C31" s="10" t="s">
        <v>152</v>
      </c>
      <c r="D31" s="9">
        <v>694.42820189274505</v>
      </c>
      <c r="E31" s="10" t="s">
        <v>319</v>
      </c>
      <c r="F31" s="9">
        <v>52.792411043112502</v>
      </c>
      <c r="G31" s="10" t="s">
        <v>152</v>
      </c>
      <c r="H31" s="9">
        <v>578.33323494420597</v>
      </c>
      <c r="I31" s="10" t="s">
        <v>152</v>
      </c>
      <c r="J31" s="9">
        <v>154.76870241850699</v>
      </c>
      <c r="K31" s="10" t="s">
        <v>152</v>
      </c>
      <c r="L31" s="9">
        <v>0</v>
      </c>
      <c r="M31" s="10" t="s">
        <v>186</v>
      </c>
      <c r="N31" s="9">
        <v>232.211195794742</v>
      </c>
      <c r="O31" s="10" t="s">
        <v>152</v>
      </c>
      <c r="P31" s="9">
        <v>0</v>
      </c>
      <c r="Q31" s="10" t="s">
        <v>246</v>
      </c>
      <c r="R31" s="9">
        <v>1820.00455787039</v>
      </c>
      <c r="S31" s="10" t="s">
        <v>320</v>
      </c>
    </row>
    <row r="32" spans="1:19" x14ac:dyDescent="0.2">
      <c r="A32" s="15" t="s">
        <v>195</v>
      </c>
      <c r="B32" s="13">
        <v>85.77</v>
      </c>
      <c r="C32" s="14" t="s">
        <v>152</v>
      </c>
      <c r="D32" s="13">
        <v>745.61</v>
      </c>
      <c r="E32" s="14" t="s">
        <v>152</v>
      </c>
      <c r="F32" s="13">
        <v>57.995857000000001</v>
      </c>
      <c r="G32" s="14" t="s">
        <v>152</v>
      </c>
      <c r="H32" s="13">
        <v>604.59928660000003</v>
      </c>
      <c r="I32" s="14" t="s">
        <v>152</v>
      </c>
      <c r="J32" s="13">
        <v>174.083</v>
      </c>
      <c r="K32" s="14" t="s">
        <v>152</v>
      </c>
      <c r="L32" s="13">
        <v>0</v>
      </c>
      <c r="M32" s="14" t="s">
        <v>186</v>
      </c>
      <c r="N32" s="13">
        <v>219.672696</v>
      </c>
      <c r="O32" s="14" t="s">
        <v>152</v>
      </c>
      <c r="P32" s="13">
        <v>0</v>
      </c>
      <c r="Q32" s="14" t="s">
        <v>246</v>
      </c>
      <c r="R32" s="13">
        <v>1887.7308396000001</v>
      </c>
      <c r="S32" s="14" t="s">
        <v>152</v>
      </c>
    </row>
    <row r="34" spans="1:2" x14ac:dyDescent="0.2">
      <c r="A34" s="16" t="s">
        <v>196</v>
      </c>
      <c r="B34" s="16" t="s">
        <v>197</v>
      </c>
    </row>
    <row r="36" spans="1:2" x14ac:dyDescent="0.2">
      <c r="B36" s="16" t="s">
        <v>321</v>
      </c>
    </row>
    <row r="37" spans="1:2" x14ac:dyDescent="0.2">
      <c r="B37" s="16" t="s">
        <v>322</v>
      </c>
    </row>
    <row r="38" spans="1:2" x14ac:dyDescent="0.2">
      <c r="B38" s="16" t="s">
        <v>323</v>
      </c>
    </row>
    <row r="39" spans="1:2" x14ac:dyDescent="0.2">
      <c r="B39" s="16" t="s">
        <v>324</v>
      </c>
    </row>
    <row r="41" spans="1:2" x14ac:dyDescent="0.2">
      <c r="B41" s="16" t="s">
        <v>203</v>
      </c>
    </row>
    <row r="42" spans="1:2" x14ac:dyDescent="0.2">
      <c r="B42" s="16" t="s">
        <v>250</v>
      </c>
    </row>
    <row r="43" spans="1:2" x14ac:dyDescent="0.2">
      <c r="B43" s="16" t="s">
        <v>325</v>
      </c>
    </row>
    <row r="44" spans="1:2" x14ac:dyDescent="0.2">
      <c r="B44" s="16" t="s">
        <v>204</v>
      </c>
    </row>
    <row r="47" spans="1:2" x14ac:dyDescent="0.2">
      <c r="A47" s="17" t="str">
        <f>HYPERLINK("#'KENO 1'!A2", "&lt;&lt;&lt; Previous table")</f>
        <v>&lt;&lt;&lt; Previous table</v>
      </c>
    </row>
    <row r="48" spans="1:2" x14ac:dyDescent="0.2">
      <c r="A48" s="17" t="str">
        <f>HYPERLINK("#'KENO 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HYPERLINK("#'INDEX'!B8", "Link to index")</f>
        <v>Link to index</v>
      </c>
    </row>
    <row r="2" spans="1:19" ht="15.75" customHeight="1" x14ac:dyDescent="0.2">
      <c r="A2" s="27" t="s">
        <v>206</v>
      </c>
      <c r="B2" s="28"/>
      <c r="C2" s="28"/>
      <c r="D2" s="28"/>
      <c r="E2" s="28"/>
      <c r="F2" s="28"/>
      <c r="G2" s="28"/>
      <c r="H2" s="28"/>
      <c r="I2" s="28"/>
      <c r="J2" s="28"/>
      <c r="K2" s="28"/>
      <c r="L2" s="28"/>
      <c r="M2" s="28"/>
      <c r="N2" s="28"/>
      <c r="O2" s="28"/>
      <c r="P2" s="28"/>
      <c r="Q2" s="28"/>
      <c r="R2" s="28"/>
      <c r="S2" s="28"/>
    </row>
    <row r="3" spans="1:19" ht="15.75" customHeight="1" x14ac:dyDescent="0.2">
      <c r="A3" s="27" t="s">
        <v>19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381.78880156962299</v>
      </c>
      <c r="C7" s="10" t="s">
        <v>152</v>
      </c>
      <c r="D7" s="18">
        <v>595.49727264523904</v>
      </c>
      <c r="E7" s="10" t="s">
        <v>152</v>
      </c>
      <c r="F7" s="18">
        <v>4403.6958274210601</v>
      </c>
      <c r="G7" s="10" t="s">
        <v>152</v>
      </c>
      <c r="H7" s="18">
        <v>2260.2100747876202</v>
      </c>
      <c r="I7" s="10" t="s">
        <v>152</v>
      </c>
      <c r="J7" s="18">
        <v>268.04564293869203</v>
      </c>
      <c r="K7" s="10" t="s">
        <v>152</v>
      </c>
      <c r="L7" s="18">
        <v>2605.0319400316598</v>
      </c>
      <c r="M7" s="10" t="s">
        <v>152</v>
      </c>
      <c r="N7" s="18">
        <v>3007.48040183284</v>
      </c>
      <c r="O7" s="10" t="s">
        <v>152</v>
      </c>
      <c r="P7" s="18">
        <v>993.47848877352897</v>
      </c>
      <c r="Q7" s="10" t="s">
        <v>152</v>
      </c>
      <c r="R7" s="18">
        <v>1595.39432634072</v>
      </c>
      <c r="S7" s="10" t="s">
        <v>152</v>
      </c>
    </row>
    <row r="8" spans="1:19" x14ac:dyDescent="0.2">
      <c r="A8" s="12" t="s">
        <v>164</v>
      </c>
      <c r="B8" s="18">
        <v>388.46940331397099</v>
      </c>
      <c r="C8" s="10" t="s">
        <v>152</v>
      </c>
      <c r="D8" s="18">
        <v>638.62388100928001</v>
      </c>
      <c r="E8" s="10" t="s">
        <v>152</v>
      </c>
      <c r="F8" s="18">
        <v>4980.2360770477499</v>
      </c>
      <c r="G8" s="10" t="s">
        <v>152</v>
      </c>
      <c r="H8" s="18">
        <v>2218.81710477249</v>
      </c>
      <c r="I8" s="10" t="s">
        <v>152</v>
      </c>
      <c r="J8" s="18">
        <v>295.76307928948199</v>
      </c>
      <c r="K8" s="10" t="s">
        <v>152</v>
      </c>
      <c r="L8" s="18">
        <v>2756.4915086501501</v>
      </c>
      <c r="M8" s="10" t="s">
        <v>152</v>
      </c>
      <c r="N8" s="18">
        <v>2863.22530364251</v>
      </c>
      <c r="O8" s="10" t="s">
        <v>152</v>
      </c>
      <c r="P8" s="18">
        <v>951.48560990356805</v>
      </c>
      <c r="Q8" s="10" t="s">
        <v>152</v>
      </c>
      <c r="R8" s="18">
        <v>1574.96224273129</v>
      </c>
      <c r="S8" s="10" t="s">
        <v>152</v>
      </c>
    </row>
    <row r="9" spans="1:19" x14ac:dyDescent="0.2">
      <c r="A9" s="12" t="s">
        <v>165</v>
      </c>
      <c r="B9" s="18">
        <v>370.72675690611101</v>
      </c>
      <c r="C9" s="10" t="s">
        <v>152</v>
      </c>
      <c r="D9" s="18">
        <v>636.48546914704002</v>
      </c>
      <c r="E9" s="10" t="s">
        <v>152</v>
      </c>
      <c r="F9" s="18">
        <v>5126.3885933177298</v>
      </c>
      <c r="G9" s="10" t="s">
        <v>152</v>
      </c>
      <c r="H9" s="18">
        <v>2095.79000325487</v>
      </c>
      <c r="I9" s="10" t="s">
        <v>152</v>
      </c>
      <c r="J9" s="18">
        <v>326.17414024384402</v>
      </c>
      <c r="K9" s="10" t="s">
        <v>152</v>
      </c>
      <c r="L9" s="18">
        <v>2570.8552187791902</v>
      </c>
      <c r="M9" s="10" t="s">
        <v>152</v>
      </c>
      <c r="N9" s="18">
        <v>2301.3339309920998</v>
      </c>
      <c r="O9" s="10" t="s">
        <v>152</v>
      </c>
      <c r="P9" s="18">
        <v>970.97709998912899</v>
      </c>
      <c r="Q9" s="10" t="s">
        <v>152</v>
      </c>
      <c r="R9" s="18">
        <v>1414.0518238483501</v>
      </c>
      <c r="S9" s="10" t="s">
        <v>152</v>
      </c>
    </row>
    <row r="10" spans="1:19" x14ac:dyDescent="0.2">
      <c r="A10" s="12" t="s">
        <v>166</v>
      </c>
      <c r="B10" s="18">
        <v>369.92433706350101</v>
      </c>
      <c r="C10" s="10" t="s">
        <v>152</v>
      </c>
      <c r="D10" s="18">
        <v>0</v>
      </c>
      <c r="E10" s="10" t="s">
        <v>167</v>
      </c>
      <c r="F10" s="18">
        <v>5396.5311216228602</v>
      </c>
      <c r="G10" s="10" t="s">
        <v>152</v>
      </c>
      <c r="H10" s="18">
        <v>2052.9880926995902</v>
      </c>
      <c r="I10" s="10" t="s">
        <v>168</v>
      </c>
      <c r="J10" s="18">
        <v>340.14014889426801</v>
      </c>
      <c r="K10" s="10" t="s">
        <v>152</v>
      </c>
      <c r="L10" s="18">
        <v>2588.6292578115199</v>
      </c>
      <c r="M10" s="10" t="s">
        <v>152</v>
      </c>
      <c r="N10" s="18">
        <v>2222.65414914651</v>
      </c>
      <c r="O10" s="10" t="s">
        <v>152</v>
      </c>
      <c r="P10" s="18">
        <v>828.41239458938605</v>
      </c>
      <c r="Q10" s="10" t="s">
        <v>152</v>
      </c>
      <c r="R10" s="18">
        <v>1164.461339921</v>
      </c>
      <c r="S10" s="10" t="s">
        <v>169</v>
      </c>
    </row>
    <row r="11" spans="1:19" x14ac:dyDescent="0.2">
      <c r="A11" s="12" t="s">
        <v>170</v>
      </c>
      <c r="B11" s="18">
        <v>360.57795212271202</v>
      </c>
      <c r="C11" s="10" t="s">
        <v>152</v>
      </c>
      <c r="D11" s="18">
        <v>0</v>
      </c>
      <c r="E11" s="10" t="s">
        <v>167</v>
      </c>
      <c r="F11" s="18">
        <v>5699.5949991195603</v>
      </c>
      <c r="G11" s="10" t="s">
        <v>152</v>
      </c>
      <c r="H11" s="18">
        <v>2084.6212411267902</v>
      </c>
      <c r="I11" s="10" t="s">
        <v>152</v>
      </c>
      <c r="J11" s="18">
        <v>405.11911030532701</v>
      </c>
      <c r="K11" s="10" t="s">
        <v>152</v>
      </c>
      <c r="L11" s="18">
        <v>2678.98678590074</v>
      </c>
      <c r="M11" s="10" t="s">
        <v>152</v>
      </c>
      <c r="N11" s="18">
        <v>2043.7286093018399</v>
      </c>
      <c r="O11" s="10" t="s">
        <v>152</v>
      </c>
      <c r="P11" s="18">
        <v>918.52016076157599</v>
      </c>
      <c r="Q11" s="10" t="s">
        <v>152</v>
      </c>
      <c r="R11" s="18">
        <v>1149.05996058083</v>
      </c>
      <c r="S11" s="10" t="s">
        <v>169</v>
      </c>
    </row>
    <row r="12" spans="1:19" x14ac:dyDescent="0.2">
      <c r="A12" s="12" t="s">
        <v>171</v>
      </c>
      <c r="B12" s="18">
        <v>340.49539694659501</v>
      </c>
      <c r="C12" s="10" t="s">
        <v>152</v>
      </c>
      <c r="D12" s="18">
        <v>0</v>
      </c>
      <c r="E12" s="10" t="s">
        <v>167</v>
      </c>
      <c r="F12" s="18">
        <v>6457.6388888888896</v>
      </c>
      <c r="G12" s="10" t="s">
        <v>152</v>
      </c>
      <c r="H12" s="18">
        <v>1965.2366450100001</v>
      </c>
      <c r="I12" s="10" t="s">
        <v>152</v>
      </c>
      <c r="J12" s="18">
        <v>372.14442539359197</v>
      </c>
      <c r="K12" s="10" t="s">
        <v>152</v>
      </c>
      <c r="L12" s="18">
        <v>2773.17555314734</v>
      </c>
      <c r="M12" s="10" t="s">
        <v>152</v>
      </c>
      <c r="N12" s="18">
        <v>2070.6335587153599</v>
      </c>
      <c r="O12" s="10" t="s">
        <v>152</v>
      </c>
      <c r="P12" s="18">
        <v>979.02465352082004</v>
      </c>
      <c r="Q12" s="10" t="s">
        <v>152</v>
      </c>
      <c r="R12" s="18">
        <v>1150.1030282003001</v>
      </c>
      <c r="S12" s="10" t="s">
        <v>169</v>
      </c>
    </row>
    <row r="13" spans="1:19" x14ac:dyDescent="0.2">
      <c r="A13" s="12" t="s">
        <v>172</v>
      </c>
      <c r="B13" s="18">
        <v>346.146495945835</v>
      </c>
      <c r="C13" s="10" t="s">
        <v>152</v>
      </c>
      <c r="D13" s="18">
        <v>0</v>
      </c>
      <c r="E13" s="10" t="s">
        <v>167</v>
      </c>
      <c r="F13" s="18">
        <v>6626.6259844395599</v>
      </c>
      <c r="G13" s="10" t="s">
        <v>152</v>
      </c>
      <c r="H13" s="18">
        <v>1846.2417777191299</v>
      </c>
      <c r="I13" s="10" t="s">
        <v>152</v>
      </c>
      <c r="J13" s="18">
        <v>399.57102242295599</v>
      </c>
      <c r="K13" s="10" t="s">
        <v>152</v>
      </c>
      <c r="L13" s="18">
        <v>2620.7385081972502</v>
      </c>
      <c r="M13" s="10" t="s">
        <v>152</v>
      </c>
      <c r="N13" s="18">
        <v>2064.6275067812799</v>
      </c>
      <c r="O13" s="10" t="s">
        <v>152</v>
      </c>
      <c r="P13" s="18">
        <v>1069.48509301892</v>
      </c>
      <c r="Q13" s="10" t="s">
        <v>152</v>
      </c>
      <c r="R13" s="18">
        <v>1139.16298961654</v>
      </c>
      <c r="S13" s="10" t="s">
        <v>169</v>
      </c>
    </row>
    <row r="14" spans="1:19" x14ac:dyDescent="0.2">
      <c r="A14" s="12" t="s">
        <v>173</v>
      </c>
      <c r="B14" s="18">
        <v>315.66469158746298</v>
      </c>
      <c r="C14" s="10" t="s">
        <v>152</v>
      </c>
      <c r="D14" s="18">
        <v>0</v>
      </c>
      <c r="E14" s="10" t="s">
        <v>167</v>
      </c>
      <c r="F14" s="18">
        <v>6773.33980414708</v>
      </c>
      <c r="G14" s="10" t="s">
        <v>152</v>
      </c>
      <c r="H14" s="18">
        <v>1731.64774749359</v>
      </c>
      <c r="I14" s="10" t="s">
        <v>152</v>
      </c>
      <c r="J14" s="18">
        <v>435.20242974160499</v>
      </c>
      <c r="K14" s="10" t="s">
        <v>152</v>
      </c>
      <c r="L14" s="18">
        <v>0</v>
      </c>
      <c r="M14" s="10" t="s">
        <v>167</v>
      </c>
      <c r="N14" s="18">
        <v>2077.4942736422099</v>
      </c>
      <c r="O14" s="10" t="s">
        <v>152</v>
      </c>
      <c r="P14" s="18">
        <v>1367.08103485262</v>
      </c>
      <c r="Q14" s="10" t="s">
        <v>152</v>
      </c>
      <c r="R14" s="18">
        <v>1094.91193647318</v>
      </c>
      <c r="S14" s="10" t="s">
        <v>169</v>
      </c>
    </row>
    <row r="15" spans="1:19" x14ac:dyDescent="0.2">
      <c r="A15" s="12" t="s">
        <v>174</v>
      </c>
      <c r="B15" s="18">
        <v>319.26690656501899</v>
      </c>
      <c r="C15" s="10" t="s">
        <v>152</v>
      </c>
      <c r="D15" s="18">
        <v>0</v>
      </c>
      <c r="E15" s="10" t="s">
        <v>167</v>
      </c>
      <c r="F15" s="18">
        <v>7092.0650229487101</v>
      </c>
      <c r="G15" s="10" t="s">
        <v>175</v>
      </c>
      <c r="H15" s="18">
        <v>1781.1408390929601</v>
      </c>
      <c r="I15" s="10" t="s">
        <v>152</v>
      </c>
      <c r="J15" s="18">
        <v>394.57234569907803</v>
      </c>
      <c r="K15" s="10" t="s">
        <v>152</v>
      </c>
      <c r="L15" s="18">
        <v>0</v>
      </c>
      <c r="M15" s="10" t="s">
        <v>167</v>
      </c>
      <c r="N15" s="18">
        <v>2207.2768412390001</v>
      </c>
      <c r="O15" s="10" t="s">
        <v>152</v>
      </c>
      <c r="P15" s="18">
        <v>1420.0228757417301</v>
      </c>
      <c r="Q15" s="10" t="s">
        <v>152</v>
      </c>
      <c r="R15" s="18">
        <v>1146.02969551091</v>
      </c>
      <c r="S15" s="10" t="s">
        <v>169</v>
      </c>
    </row>
    <row r="16" spans="1:19" x14ac:dyDescent="0.2">
      <c r="A16" s="12" t="s">
        <v>176</v>
      </c>
      <c r="B16" s="18">
        <v>359.58430662153802</v>
      </c>
      <c r="C16" s="10" t="s">
        <v>152</v>
      </c>
      <c r="D16" s="18">
        <v>0</v>
      </c>
      <c r="E16" s="10" t="s">
        <v>167</v>
      </c>
      <c r="F16" s="18">
        <v>7312.0783879732198</v>
      </c>
      <c r="G16" s="10" t="s">
        <v>152</v>
      </c>
      <c r="H16" s="18">
        <v>1868.03059041656</v>
      </c>
      <c r="I16" s="10" t="s">
        <v>152</v>
      </c>
      <c r="J16" s="18">
        <v>426.27276034080199</v>
      </c>
      <c r="K16" s="10" t="s">
        <v>152</v>
      </c>
      <c r="L16" s="18">
        <v>0</v>
      </c>
      <c r="M16" s="10" t="s">
        <v>167</v>
      </c>
      <c r="N16" s="18">
        <v>2202.8293238496399</v>
      </c>
      <c r="O16" s="10" t="s">
        <v>152</v>
      </c>
      <c r="P16" s="18">
        <v>1512.78915482046</v>
      </c>
      <c r="Q16" s="10" t="s">
        <v>152</v>
      </c>
      <c r="R16" s="18">
        <v>1180.87269961775</v>
      </c>
      <c r="S16" s="10" t="s">
        <v>169</v>
      </c>
    </row>
    <row r="17" spans="1:19" x14ac:dyDescent="0.2">
      <c r="A17" s="12" t="s">
        <v>177</v>
      </c>
      <c r="B17" s="18">
        <v>359.717211798748</v>
      </c>
      <c r="C17" s="10" t="s">
        <v>152</v>
      </c>
      <c r="D17" s="18">
        <v>0</v>
      </c>
      <c r="E17" s="10" t="s">
        <v>167</v>
      </c>
      <c r="F17" s="18">
        <v>6865.6169191377203</v>
      </c>
      <c r="G17" s="10" t="s">
        <v>152</v>
      </c>
      <c r="H17" s="18">
        <v>1772.3899588976101</v>
      </c>
      <c r="I17" s="10" t="s">
        <v>152</v>
      </c>
      <c r="J17" s="18">
        <v>422.76060556870101</v>
      </c>
      <c r="K17" s="10" t="s">
        <v>152</v>
      </c>
      <c r="L17" s="18">
        <v>0</v>
      </c>
      <c r="M17" s="10" t="s">
        <v>167</v>
      </c>
      <c r="N17" s="18">
        <v>2292.4214649709802</v>
      </c>
      <c r="O17" s="10" t="s">
        <v>152</v>
      </c>
      <c r="P17" s="18">
        <v>1472.97069788413</v>
      </c>
      <c r="Q17" s="10" t="s">
        <v>152</v>
      </c>
      <c r="R17" s="18">
        <v>1179.2781778195999</v>
      </c>
      <c r="S17" s="10" t="s">
        <v>169</v>
      </c>
    </row>
    <row r="18" spans="1:19" x14ac:dyDescent="0.2">
      <c r="A18" s="12" t="s">
        <v>178</v>
      </c>
      <c r="B18" s="18">
        <v>332.00158054177501</v>
      </c>
      <c r="C18" s="10" t="s">
        <v>152</v>
      </c>
      <c r="D18" s="18">
        <v>0</v>
      </c>
      <c r="E18" s="10" t="s">
        <v>167</v>
      </c>
      <c r="F18" s="18">
        <v>6505.4002665984299</v>
      </c>
      <c r="G18" s="10" t="s">
        <v>152</v>
      </c>
      <c r="H18" s="18">
        <v>1777.28694804629</v>
      </c>
      <c r="I18" s="10" t="s">
        <v>152</v>
      </c>
      <c r="J18" s="18">
        <v>399.524889236484</v>
      </c>
      <c r="K18" s="10" t="s">
        <v>152</v>
      </c>
      <c r="L18" s="18">
        <v>0</v>
      </c>
      <c r="M18" s="10" t="s">
        <v>167</v>
      </c>
      <c r="N18" s="18">
        <v>2443.6345069200402</v>
      </c>
      <c r="O18" s="10" t="s">
        <v>152</v>
      </c>
      <c r="P18" s="18">
        <v>1442.7825439001799</v>
      </c>
      <c r="Q18" s="10" t="s">
        <v>152</v>
      </c>
      <c r="R18" s="18">
        <v>1211.5335021419501</v>
      </c>
      <c r="S18" s="10" t="s">
        <v>169</v>
      </c>
    </row>
    <row r="19" spans="1:19" x14ac:dyDescent="0.2">
      <c r="A19" s="12" t="s">
        <v>179</v>
      </c>
      <c r="B19" s="18">
        <v>317.46402967390702</v>
      </c>
      <c r="C19" s="10" t="s">
        <v>152</v>
      </c>
      <c r="D19" s="18">
        <v>0</v>
      </c>
      <c r="E19" s="10" t="s">
        <v>167</v>
      </c>
      <c r="F19" s="18">
        <v>6501.0825793110698</v>
      </c>
      <c r="G19" s="10" t="s">
        <v>152</v>
      </c>
      <c r="H19" s="18">
        <v>1804.4420097587599</v>
      </c>
      <c r="I19" s="10" t="s">
        <v>152</v>
      </c>
      <c r="J19" s="18">
        <v>412.57119224176103</v>
      </c>
      <c r="K19" s="10" t="s">
        <v>152</v>
      </c>
      <c r="L19" s="18">
        <v>0</v>
      </c>
      <c r="M19" s="10" t="s">
        <v>167</v>
      </c>
      <c r="N19" s="18">
        <v>2516.1361934331899</v>
      </c>
      <c r="O19" s="10" t="s">
        <v>152</v>
      </c>
      <c r="P19" s="18">
        <v>1623.02795475896</v>
      </c>
      <c r="Q19" s="10" t="s">
        <v>152</v>
      </c>
      <c r="R19" s="18">
        <v>1258.33483575169</v>
      </c>
      <c r="S19" s="10" t="s">
        <v>169</v>
      </c>
    </row>
    <row r="20" spans="1:19" x14ac:dyDescent="0.2">
      <c r="A20" s="12" t="s">
        <v>180</v>
      </c>
      <c r="B20" s="18">
        <v>286.589293965671</v>
      </c>
      <c r="C20" s="10" t="s">
        <v>152</v>
      </c>
      <c r="D20" s="18">
        <v>0</v>
      </c>
      <c r="E20" s="10" t="s">
        <v>167</v>
      </c>
      <c r="F20" s="18">
        <v>6238.3789066823301</v>
      </c>
      <c r="G20" s="10" t="s">
        <v>152</v>
      </c>
      <c r="H20" s="18">
        <v>1722.4969647518301</v>
      </c>
      <c r="I20" s="10" t="s">
        <v>152</v>
      </c>
      <c r="J20" s="18">
        <v>411.36364505824503</v>
      </c>
      <c r="K20" s="10" t="s">
        <v>152</v>
      </c>
      <c r="L20" s="18">
        <v>0</v>
      </c>
      <c r="M20" s="10" t="s">
        <v>167</v>
      </c>
      <c r="N20" s="18">
        <v>2557.6694576909399</v>
      </c>
      <c r="O20" s="10" t="s">
        <v>152</v>
      </c>
      <c r="P20" s="18">
        <v>1560.36230547069</v>
      </c>
      <c r="Q20" s="10" t="s">
        <v>152</v>
      </c>
      <c r="R20" s="18">
        <v>1247.50505758443</v>
      </c>
      <c r="S20" s="10" t="s">
        <v>169</v>
      </c>
    </row>
    <row r="21" spans="1:19" x14ac:dyDescent="0.2">
      <c r="A21" s="12" t="s">
        <v>181</v>
      </c>
      <c r="B21" s="18">
        <v>285.83011018514799</v>
      </c>
      <c r="C21" s="10" t="s">
        <v>152</v>
      </c>
      <c r="D21" s="18">
        <v>0</v>
      </c>
      <c r="E21" s="10" t="s">
        <v>167</v>
      </c>
      <c r="F21" s="18">
        <v>6060.3784928286204</v>
      </c>
      <c r="G21" s="10" t="s">
        <v>152</v>
      </c>
      <c r="H21" s="18">
        <v>1655.8710783607601</v>
      </c>
      <c r="I21" s="10" t="s">
        <v>152</v>
      </c>
      <c r="J21" s="18">
        <v>227.240990406512</v>
      </c>
      <c r="K21" s="10" t="s">
        <v>169</v>
      </c>
      <c r="L21" s="18">
        <v>0</v>
      </c>
      <c r="M21" s="10" t="s">
        <v>167</v>
      </c>
      <c r="N21" s="18">
        <v>2555.9896434004399</v>
      </c>
      <c r="O21" s="10" t="s">
        <v>152</v>
      </c>
      <c r="P21" s="18">
        <v>1786.3081645970799</v>
      </c>
      <c r="Q21" s="10" t="s">
        <v>152</v>
      </c>
      <c r="R21" s="18">
        <v>1246.1654792623401</v>
      </c>
      <c r="S21" s="10" t="s">
        <v>169</v>
      </c>
    </row>
    <row r="22" spans="1:19" x14ac:dyDescent="0.2">
      <c r="A22" s="12" t="s">
        <v>182</v>
      </c>
      <c r="B22" s="18">
        <v>289.11778375653802</v>
      </c>
      <c r="C22" s="10" t="s">
        <v>152</v>
      </c>
      <c r="D22" s="18">
        <v>0</v>
      </c>
      <c r="E22" s="10" t="s">
        <v>167</v>
      </c>
      <c r="F22" s="18">
        <v>5960.63045114129</v>
      </c>
      <c r="G22" s="10" t="s">
        <v>152</v>
      </c>
      <c r="H22" s="18">
        <v>1881.18493105278</v>
      </c>
      <c r="I22" s="10" t="s">
        <v>152</v>
      </c>
      <c r="J22" s="18">
        <v>0</v>
      </c>
      <c r="K22" s="10" t="s">
        <v>183</v>
      </c>
      <c r="L22" s="18">
        <v>0</v>
      </c>
      <c r="M22" s="10" t="s">
        <v>167</v>
      </c>
      <c r="N22" s="18">
        <v>2900.2527806625299</v>
      </c>
      <c r="O22" s="10" t="s">
        <v>152</v>
      </c>
      <c r="P22" s="18">
        <v>1885.4411060009099</v>
      </c>
      <c r="Q22" s="10" t="s">
        <v>152</v>
      </c>
      <c r="R22" s="18">
        <v>1373.55927809695</v>
      </c>
      <c r="S22" s="10" t="s">
        <v>169</v>
      </c>
    </row>
    <row r="23" spans="1:19" x14ac:dyDescent="0.2">
      <c r="A23" s="12" t="s">
        <v>184</v>
      </c>
      <c r="B23" s="18">
        <v>365.19761946494202</v>
      </c>
      <c r="C23" s="10" t="s">
        <v>152</v>
      </c>
      <c r="D23" s="18">
        <v>0</v>
      </c>
      <c r="E23" s="10" t="s">
        <v>167</v>
      </c>
      <c r="F23" s="18">
        <v>5687.6086617341498</v>
      </c>
      <c r="G23" s="10" t="s">
        <v>152</v>
      </c>
      <c r="H23" s="18">
        <v>1937.9732635318301</v>
      </c>
      <c r="I23" s="10" t="s">
        <v>152</v>
      </c>
      <c r="J23" s="18">
        <v>0</v>
      </c>
      <c r="K23" s="10" t="s">
        <v>167</v>
      </c>
      <c r="L23" s="18">
        <v>0</v>
      </c>
      <c r="M23" s="10" t="s">
        <v>167</v>
      </c>
      <c r="N23" s="18">
        <v>3060.3708036740099</v>
      </c>
      <c r="O23" s="10" t="s">
        <v>152</v>
      </c>
      <c r="P23" s="18">
        <v>2196.4058481615698</v>
      </c>
      <c r="Q23" s="10" t="s">
        <v>152</v>
      </c>
      <c r="R23" s="18">
        <v>1460.11486409852</v>
      </c>
      <c r="S23" s="10" t="s">
        <v>169</v>
      </c>
    </row>
    <row r="24" spans="1:19" x14ac:dyDescent="0.2">
      <c r="A24" s="12" t="s">
        <v>185</v>
      </c>
      <c r="B24" s="18">
        <v>487.22057275712001</v>
      </c>
      <c r="C24" s="10" t="s">
        <v>152</v>
      </c>
      <c r="D24" s="18">
        <v>0</v>
      </c>
      <c r="E24" s="10" t="s">
        <v>167</v>
      </c>
      <c r="F24" s="18">
        <v>5438.5958388571198</v>
      </c>
      <c r="G24" s="10" t="s">
        <v>152</v>
      </c>
      <c r="H24" s="18">
        <v>2013.57701051853</v>
      </c>
      <c r="I24" s="10" t="s">
        <v>152</v>
      </c>
      <c r="J24" s="18">
        <v>0</v>
      </c>
      <c r="K24" s="10" t="s">
        <v>167</v>
      </c>
      <c r="L24" s="18">
        <v>0</v>
      </c>
      <c r="M24" s="10" t="s">
        <v>167</v>
      </c>
      <c r="N24" s="18">
        <v>2428.4173276301499</v>
      </c>
      <c r="O24" s="10" t="s">
        <v>152</v>
      </c>
      <c r="P24" s="18">
        <v>1769.77360580967</v>
      </c>
      <c r="Q24" s="10" t="s">
        <v>186</v>
      </c>
      <c r="R24" s="18">
        <v>1269.6424131177901</v>
      </c>
      <c r="S24" s="10" t="s">
        <v>169</v>
      </c>
    </row>
    <row r="25" spans="1:19" x14ac:dyDescent="0.2">
      <c r="A25" s="12" t="s">
        <v>187</v>
      </c>
      <c r="B25" s="18">
        <v>433.85821479200303</v>
      </c>
      <c r="C25" s="10" t="s">
        <v>152</v>
      </c>
      <c r="D25" s="18">
        <v>0</v>
      </c>
      <c r="E25" s="10" t="s">
        <v>167</v>
      </c>
      <c r="F25" s="18">
        <v>5970.1201812213503</v>
      </c>
      <c r="G25" s="10" t="s">
        <v>152</v>
      </c>
      <c r="H25" s="18">
        <v>2026.2543203723101</v>
      </c>
      <c r="I25" s="10" t="s">
        <v>152</v>
      </c>
      <c r="J25" s="18">
        <v>0</v>
      </c>
      <c r="K25" s="10" t="s">
        <v>167</v>
      </c>
      <c r="L25" s="18">
        <v>0</v>
      </c>
      <c r="M25" s="10" t="s">
        <v>167</v>
      </c>
      <c r="N25" s="18">
        <v>2613.2983910040298</v>
      </c>
      <c r="O25" s="10" t="s">
        <v>152</v>
      </c>
      <c r="P25" s="18">
        <v>1629.62966661981</v>
      </c>
      <c r="Q25" s="10" t="s">
        <v>152</v>
      </c>
      <c r="R25" s="18">
        <v>1310.7979884368699</v>
      </c>
      <c r="S25" s="10" t="s">
        <v>169</v>
      </c>
    </row>
    <row r="26" spans="1:19" x14ac:dyDescent="0.2">
      <c r="A26" s="12" t="s">
        <v>188</v>
      </c>
      <c r="B26" s="18">
        <v>373.21698121633801</v>
      </c>
      <c r="C26" s="10" t="s">
        <v>152</v>
      </c>
      <c r="D26" s="18">
        <v>0</v>
      </c>
      <c r="E26" s="10" t="s">
        <v>167</v>
      </c>
      <c r="F26" s="18">
        <v>5729.3961858657804</v>
      </c>
      <c r="G26" s="10" t="s">
        <v>152</v>
      </c>
      <c r="H26" s="18">
        <v>2099.0295582253998</v>
      </c>
      <c r="I26" s="10" t="s">
        <v>152</v>
      </c>
      <c r="J26" s="18">
        <v>0</v>
      </c>
      <c r="K26" s="10" t="s">
        <v>167</v>
      </c>
      <c r="L26" s="18">
        <v>0</v>
      </c>
      <c r="M26" s="10" t="s">
        <v>167</v>
      </c>
      <c r="N26" s="18">
        <v>2472.7953841138301</v>
      </c>
      <c r="O26" s="10" t="s">
        <v>152</v>
      </c>
      <c r="P26" s="18">
        <v>1612.0652729881101</v>
      </c>
      <c r="Q26" s="10" t="s">
        <v>152</v>
      </c>
      <c r="R26" s="18">
        <v>1285.3559129652599</v>
      </c>
      <c r="S26" s="10" t="s">
        <v>169</v>
      </c>
    </row>
    <row r="27" spans="1:19" x14ac:dyDescent="0.2">
      <c r="A27" s="12" t="s">
        <v>189</v>
      </c>
      <c r="B27" s="18">
        <v>253.19558848119601</v>
      </c>
      <c r="C27" s="10" t="s">
        <v>152</v>
      </c>
      <c r="D27" s="18">
        <v>0</v>
      </c>
      <c r="E27" s="10" t="s">
        <v>167</v>
      </c>
      <c r="F27" s="18">
        <v>5002.6660892395603</v>
      </c>
      <c r="G27" s="10" t="s">
        <v>152</v>
      </c>
      <c r="H27" s="18">
        <v>1608.1112469342199</v>
      </c>
      <c r="I27" s="10" t="s">
        <v>152</v>
      </c>
      <c r="J27" s="18">
        <v>0</v>
      </c>
      <c r="K27" s="10" t="s">
        <v>167</v>
      </c>
      <c r="L27" s="18">
        <v>0</v>
      </c>
      <c r="M27" s="10" t="s">
        <v>167</v>
      </c>
      <c r="N27" s="18">
        <v>1834.5205293574099</v>
      </c>
      <c r="O27" s="10" t="s">
        <v>152</v>
      </c>
      <c r="P27" s="18">
        <v>1200.2005290316899</v>
      </c>
      <c r="Q27" s="10" t="s">
        <v>152</v>
      </c>
      <c r="R27" s="18">
        <v>972.11964271638897</v>
      </c>
      <c r="S27" s="10" t="s">
        <v>169</v>
      </c>
    </row>
    <row r="28" spans="1:19" x14ac:dyDescent="0.2">
      <c r="A28" s="12" t="s">
        <v>190</v>
      </c>
      <c r="B28" s="18">
        <v>385.73875943270599</v>
      </c>
      <c r="C28" s="10" t="s">
        <v>152</v>
      </c>
      <c r="D28" s="18">
        <v>0</v>
      </c>
      <c r="E28" s="10" t="s">
        <v>167</v>
      </c>
      <c r="F28" s="18">
        <v>6365.73662697707</v>
      </c>
      <c r="G28" s="10" t="s">
        <v>152</v>
      </c>
      <c r="H28" s="18">
        <v>1930.9560921292</v>
      </c>
      <c r="I28" s="10" t="s">
        <v>152</v>
      </c>
      <c r="J28" s="18">
        <v>0</v>
      </c>
      <c r="K28" s="10" t="s">
        <v>167</v>
      </c>
      <c r="L28" s="18">
        <v>0</v>
      </c>
      <c r="M28" s="10" t="s">
        <v>167</v>
      </c>
      <c r="N28" s="18">
        <v>625.41791757988096</v>
      </c>
      <c r="O28" s="10" t="s">
        <v>152</v>
      </c>
      <c r="P28" s="18">
        <v>1244.5476584701701</v>
      </c>
      <c r="Q28" s="10" t="s">
        <v>152</v>
      </c>
      <c r="R28" s="18">
        <v>744.64118430970495</v>
      </c>
      <c r="S28" s="10" t="s">
        <v>169</v>
      </c>
    </row>
    <row r="29" spans="1:19" x14ac:dyDescent="0.2">
      <c r="A29" s="12" t="s">
        <v>191</v>
      </c>
      <c r="B29" s="18">
        <v>368.14322165056302</v>
      </c>
      <c r="C29" s="10" t="s">
        <v>152</v>
      </c>
      <c r="D29" s="18">
        <v>0</v>
      </c>
      <c r="E29" s="10" t="s">
        <v>167</v>
      </c>
      <c r="F29" s="18">
        <v>5935.6789415562398</v>
      </c>
      <c r="G29" s="10" t="s">
        <v>152</v>
      </c>
      <c r="H29" s="18">
        <v>1914.39764697086</v>
      </c>
      <c r="I29" s="10" t="s">
        <v>152</v>
      </c>
      <c r="J29" s="18">
        <v>0</v>
      </c>
      <c r="K29" s="10" t="s">
        <v>167</v>
      </c>
      <c r="L29" s="18">
        <v>0</v>
      </c>
      <c r="M29" s="10" t="s">
        <v>167</v>
      </c>
      <c r="N29" s="18">
        <v>925.87044004952304</v>
      </c>
      <c r="O29" s="10" t="s">
        <v>152</v>
      </c>
      <c r="P29" s="18">
        <v>1178.72845555872</v>
      </c>
      <c r="Q29" s="10" t="s">
        <v>152</v>
      </c>
      <c r="R29" s="18">
        <v>810.19501717111098</v>
      </c>
      <c r="S29" s="10" t="s">
        <v>169</v>
      </c>
    </row>
    <row r="30" spans="1:19" x14ac:dyDescent="0.2">
      <c r="A30" s="12" t="s">
        <v>192</v>
      </c>
      <c r="B30" s="18">
        <v>474.16200832311898</v>
      </c>
      <c r="C30" s="10" t="s">
        <v>152</v>
      </c>
      <c r="D30" s="18">
        <v>0</v>
      </c>
      <c r="E30" s="10" t="s">
        <v>167</v>
      </c>
      <c r="F30" s="18">
        <v>6685.8557625680296</v>
      </c>
      <c r="G30" s="10" t="s">
        <v>152</v>
      </c>
      <c r="H30" s="18">
        <v>1981.0040910113</v>
      </c>
      <c r="I30" s="10" t="s">
        <v>152</v>
      </c>
      <c r="J30" s="18">
        <v>0</v>
      </c>
      <c r="K30" s="10" t="s">
        <v>167</v>
      </c>
      <c r="L30" s="18">
        <v>0</v>
      </c>
      <c r="M30" s="10" t="s">
        <v>167</v>
      </c>
      <c r="N30" s="18">
        <v>1399.25334347897</v>
      </c>
      <c r="O30" s="10" t="s">
        <v>152</v>
      </c>
      <c r="P30" s="18">
        <v>1332.2568867959001</v>
      </c>
      <c r="Q30" s="10" t="s">
        <v>152</v>
      </c>
      <c r="R30" s="18">
        <v>972.51368925530505</v>
      </c>
      <c r="S30" s="10" t="s">
        <v>169</v>
      </c>
    </row>
    <row r="31" spans="1:19" x14ac:dyDescent="0.2">
      <c r="A31" s="12" t="s">
        <v>193</v>
      </c>
      <c r="B31" s="18">
        <v>469.37882007885997</v>
      </c>
      <c r="C31" s="10" t="s">
        <v>152</v>
      </c>
      <c r="D31" s="18">
        <v>0</v>
      </c>
      <c r="E31" s="10" t="s">
        <v>167</v>
      </c>
      <c r="F31" s="18">
        <v>6705.09110537385</v>
      </c>
      <c r="G31" s="10" t="s">
        <v>152</v>
      </c>
      <c r="H31" s="18">
        <v>1798.0839439061799</v>
      </c>
      <c r="I31" s="10" t="s">
        <v>152</v>
      </c>
      <c r="J31" s="18">
        <v>0</v>
      </c>
      <c r="K31" s="10" t="s">
        <v>152</v>
      </c>
      <c r="L31" s="18">
        <v>0</v>
      </c>
      <c r="M31" s="10" t="s">
        <v>194</v>
      </c>
      <c r="N31" s="18">
        <v>1227.80364822253</v>
      </c>
      <c r="O31" s="10" t="s">
        <v>152</v>
      </c>
      <c r="P31" s="18">
        <v>1400.97852339717</v>
      </c>
      <c r="Q31" s="10" t="s">
        <v>152</v>
      </c>
      <c r="R31" s="18">
        <v>901.77062259564298</v>
      </c>
      <c r="S31" s="10" t="s">
        <v>169</v>
      </c>
    </row>
    <row r="32" spans="1:19" x14ac:dyDescent="0.2">
      <c r="A32" s="15" t="s">
        <v>195</v>
      </c>
      <c r="B32" s="19">
        <v>470.49830094926898</v>
      </c>
      <c r="C32" s="14" t="s">
        <v>152</v>
      </c>
      <c r="D32" s="19">
        <v>0</v>
      </c>
      <c r="E32" s="14" t="s">
        <v>167</v>
      </c>
      <c r="F32" s="19">
        <v>7111.9174021039198</v>
      </c>
      <c r="G32" s="14" t="s">
        <v>152</v>
      </c>
      <c r="H32" s="19">
        <v>1707.43797046499</v>
      </c>
      <c r="I32" s="14" t="s">
        <v>152</v>
      </c>
      <c r="J32" s="19">
        <v>0</v>
      </c>
      <c r="K32" s="14" t="s">
        <v>152</v>
      </c>
      <c r="L32" s="19">
        <v>0</v>
      </c>
      <c r="M32" s="14" t="s">
        <v>194</v>
      </c>
      <c r="N32" s="19">
        <v>1186.6699606631901</v>
      </c>
      <c r="O32" s="14" t="s">
        <v>152</v>
      </c>
      <c r="P32" s="19">
        <v>1498.36247379459</v>
      </c>
      <c r="Q32" s="14" t="s">
        <v>152</v>
      </c>
      <c r="R32" s="19">
        <v>889.755515853053</v>
      </c>
      <c r="S32" s="14" t="s">
        <v>169</v>
      </c>
    </row>
    <row r="34" spans="1:2" x14ac:dyDescent="0.2">
      <c r="A34" s="16" t="s">
        <v>196</v>
      </c>
      <c r="B34" s="16" t="s">
        <v>197</v>
      </c>
    </row>
    <row r="36" spans="1:2" x14ac:dyDescent="0.2">
      <c r="B36" s="16" t="s">
        <v>198</v>
      </c>
    </row>
    <row r="37" spans="1:2" x14ac:dyDescent="0.2">
      <c r="B37" s="16" t="s">
        <v>199</v>
      </c>
    </row>
    <row r="38" spans="1:2" x14ac:dyDescent="0.2">
      <c r="B38" s="16" t="s">
        <v>200</v>
      </c>
    </row>
    <row r="39" spans="1:2" x14ac:dyDescent="0.2">
      <c r="B39" s="16" t="s">
        <v>201</v>
      </c>
    </row>
    <row r="40" spans="1:2" x14ac:dyDescent="0.2">
      <c r="B40" s="16" t="s">
        <v>202</v>
      </c>
    </row>
    <row r="42" spans="1:2" x14ac:dyDescent="0.2">
      <c r="B42" s="16" t="s">
        <v>203</v>
      </c>
    </row>
    <row r="43" spans="1:2" x14ac:dyDescent="0.2">
      <c r="B43" s="16" t="s">
        <v>204</v>
      </c>
    </row>
    <row r="46" spans="1:2" x14ac:dyDescent="0.2">
      <c r="A46" s="17" t="str">
        <f>HYPERLINK("#'CASINO 2'!A2", "&lt;&lt;&lt; Previous table")</f>
        <v>&lt;&lt;&lt; Previous table</v>
      </c>
    </row>
    <row r="47" spans="1:2" x14ac:dyDescent="0.2">
      <c r="A47" s="17" t="str">
        <f>HYPERLINK("#'CASINO 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S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HYPERLINK("#'INDEX'!B53", "Link to index")</f>
        <v>Link to index</v>
      </c>
    </row>
    <row r="2" spans="1:19" ht="15.75" customHeight="1" x14ac:dyDescent="0.2">
      <c r="A2" s="27" t="s">
        <v>327</v>
      </c>
      <c r="B2" s="28"/>
      <c r="C2" s="28"/>
      <c r="D2" s="28"/>
      <c r="E2" s="28"/>
      <c r="F2" s="28"/>
      <c r="G2" s="28"/>
      <c r="H2" s="28"/>
      <c r="I2" s="28"/>
      <c r="J2" s="28"/>
      <c r="K2" s="28"/>
      <c r="L2" s="28"/>
      <c r="M2" s="28"/>
      <c r="N2" s="28"/>
      <c r="O2" s="28"/>
      <c r="P2" s="28"/>
      <c r="Q2" s="28"/>
      <c r="R2" s="28"/>
      <c r="S2" s="28"/>
    </row>
    <row r="3" spans="1:19" ht="15.75" customHeight="1" x14ac:dyDescent="0.2">
      <c r="A3" s="27" t="s">
        <v>64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152</v>
      </c>
      <c r="D7" s="18">
        <v>75.835318361144402</v>
      </c>
      <c r="E7" s="10" t="s">
        <v>152</v>
      </c>
      <c r="F7" s="18">
        <v>0</v>
      </c>
      <c r="G7" s="10" t="s">
        <v>152</v>
      </c>
      <c r="H7" s="18">
        <v>76.972279302147498</v>
      </c>
      <c r="I7" s="10" t="s">
        <v>152</v>
      </c>
      <c r="J7" s="18">
        <v>60.217227813654802</v>
      </c>
      <c r="K7" s="10" t="s">
        <v>152</v>
      </c>
      <c r="L7" s="18">
        <v>177.980481249929</v>
      </c>
      <c r="M7" s="10" t="s">
        <v>152</v>
      </c>
      <c r="N7" s="18">
        <v>7.6928691315790898</v>
      </c>
      <c r="O7" s="10" t="s">
        <v>152</v>
      </c>
      <c r="P7" s="18">
        <v>0</v>
      </c>
      <c r="Q7" s="10" t="s">
        <v>246</v>
      </c>
      <c r="R7" s="18">
        <v>50.924582183141702</v>
      </c>
      <c r="S7" s="10" t="s">
        <v>152</v>
      </c>
    </row>
    <row r="8" spans="1:19" x14ac:dyDescent="0.2">
      <c r="A8" s="12" t="s">
        <v>164</v>
      </c>
      <c r="B8" s="18">
        <v>0</v>
      </c>
      <c r="C8" s="10" t="s">
        <v>152</v>
      </c>
      <c r="D8" s="18">
        <v>69.667571411560502</v>
      </c>
      <c r="E8" s="10" t="s">
        <v>152</v>
      </c>
      <c r="F8" s="18">
        <v>0</v>
      </c>
      <c r="G8" s="10" t="s">
        <v>152</v>
      </c>
      <c r="H8" s="18">
        <v>83.417563741099698</v>
      </c>
      <c r="I8" s="10" t="s">
        <v>152</v>
      </c>
      <c r="J8" s="18">
        <v>53.760765508541603</v>
      </c>
      <c r="K8" s="10" t="s">
        <v>152</v>
      </c>
      <c r="L8" s="18">
        <v>182.933365092598</v>
      </c>
      <c r="M8" s="10" t="s">
        <v>152</v>
      </c>
      <c r="N8" s="18">
        <v>7.9302551862618698</v>
      </c>
      <c r="O8" s="10" t="s">
        <v>152</v>
      </c>
      <c r="P8" s="18">
        <v>0</v>
      </c>
      <c r="Q8" s="10" t="s">
        <v>246</v>
      </c>
      <c r="R8" s="18">
        <v>49.643357644628701</v>
      </c>
      <c r="S8" s="10" t="s">
        <v>152</v>
      </c>
    </row>
    <row r="9" spans="1:19" x14ac:dyDescent="0.2">
      <c r="A9" s="12" t="s">
        <v>165</v>
      </c>
      <c r="B9" s="18">
        <v>9.0636613329662907</v>
      </c>
      <c r="C9" s="10" t="s">
        <v>152</v>
      </c>
      <c r="D9" s="18">
        <v>0</v>
      </c>
      <c r="E9" s="10" t="s">
        <v>167</v>
      </c>
      <c r="F9" s="18">
        <v>0</v>
      </c>
      <c r="G9" s="10" t="s">
        <v>152</v>
      </c>
      <c r="H9" s="18">
        <v>88.149988333018797</v>
      </c>
      <c r="I9" s="10" t="s">
        <v>152</v>
      </c>
      <c r="J9" s="18">
        <v>56.077126589974803</v>
      </c>
      <c r="K9" s="10" t="s">
        <v>152</v>
      </c>
      <c r="L9" s="18">
        <v>182.42936210687299</v>
      </c>
      <c r="M9" s="10" t="s">
        <v>152</v>
      </c>
      <c r="N9" s="18">
        <v>7.8358992996220698</v>
      </c>
      <c r="O9" s="10" t="s">
        <v>152</v>
      </c>
      <c r="P9" s="18">
        <v>0</v>
      </c>
      <c r="Q9" s="10" t="s">
        <v>246</v>
      </c>
      <c r="R9" s="18">
        <v>27.1941121637566</v>
      </c>
      <c r="S9" s="10" t="s">
        <v>169</v>
      </c>
    </row>
    <row r="10" spans="1:19" x14ac:dyDescent="0.2">
      <c r="A10" s="12" t="s">
        <v>166</v>
      </c>
      <c r="B10" s="18">
        <v>9.3419531444560793</v>
      </c>
      <c r="C10" s="10" t="s">
        <v>152</v>
      </c>
      <c r="D10" s="18">
        <v>67.1563416622853</v>
      </c>
      <c r="E10" s="10" t="s">
        <v>152</v>
      </c>
      <c r="F10" s="18">
        <v>0</v>
      </c>
      <c r="G10" s="10" t="s">
        <v>152</v>
      </c>
      <c r="H10" s="18">
        <v>92.148329329990304</v>
      </c>
      <c r="I10" s="10" t="s">
        <v>152</v>
      </c>
      <c r="J10" s="18">
        <v>57.577994583012902</v>
      </c>
      <c r="K10" s="10" t="s">
        <v>152</v>
      </c>
      <c r="L10" s="18">
        <v>183.832959393799</v>
      </c>
      <c r="M10" s="10" t="s">
        <v>152</v>
      </c>
      <c r="N10" s="18">
        <v>6.9044851139041103</v>
      </c>
      <c r="O10" s="10" t="s">
        <v>152</v>
      </c>
      <c r="P10" s="18">
        <v>0</v>
      </c>
      <c r="Q10" s="10" t="s">
        <v>246</v>
      </c>
      <c r="R10" s="18">
        <v>50.673505891326499</v>
      </c>
      <c r="S10" s="10" t="s">
        <v>152</v>
      </c>
    </row>
    <row r="11" spans="1:19" x14ac:dyDescent="0.2">
      <c r="A11" s="12" t="s">
        <v>170</v>
      </c>
      <c r="B11" s="18">
        <v>8.4976485438174993</v>
      </c>
      <c r="C11" s="10" t="s">
        <v>152</v>
      </c>
      <c r="D11" s="18">
        <v>67.332917558515504</v>
      </c>
      <c r="E11" s="10" t="s">
        <v>152</v>
      </c>
      <c r="F11" s="18">
        <v>0</v>
      </c>
      <c r="G11" s="10" t="s">
        <v>152</v>
      </c>
      <c r="H11" s="18">
        <v>97.706542738822904</v>
      </c>
      <c r="I11" s="10" t="s">
        <v>152</v>
      </c>
      <c r="J11" s="18">
        <v>59.860084224859698</v>
      </c>
      <c r="K11" s="10" t="s">
        <v>152</v>
      </c>
      <c r="L11" s="18">
        <v>190.37504459569101</v>
      </c>
      <c r="M11" s="10" t="s">
        <v>152</v>
      </c>
      <c r="N11" s="18">
        <v>7.4650658911909504</v>
      </c>
      <c r="O11" s="10" t="s">
        <v>152</v>
      </c>
      <c r="P11" s="18">
        <v>0</v>
      </c>
      <c r="Q11" s="10" t="s">
        <v>246</v>
      </c>
      <c r="R11" s="18">
        <v>52.299774252800297</v>
      </c>
      <c r="S11" s="10" t="s">
        <v>152</v>
      </c>
    </row>
    <row r="12" spans="1:19" x14ac:dyDescent="0.2">
      <c r="A12" s="12" t="s">
        <v>171</v>
      </c>
      <c r="B12" s="18">
        <v>10.4325327277691</v>
      </c>
      <c r="C12" s="10" t="s">
        <v>152</v>
      </c>
      <c r="D12" s="18">
        <v>68.470577264375805</v>
      </c>
      <c r="E12" s="10" t="s">
        <v>152</v>
      </c>
      <c r="F12" s="18">
        <v>0</v>
      </c>
      <c r="G12" s="10" t="s">
        <v>152</v>
      </c>
      <c r="H12" s="18">
        <v>107.99797768936899</v>
      </c>
      <c r="I12" s="10" t="s">
        <v>152</v>
      </c>
      <c r="J12" s="18">
        <v>62.182149449933</v>
      </c>
      <c r="K12" s="10" t="s">
        <v>152</v>
      </c>
      <c r="L12" s="18">
        <v>214.51171098561801</v>
      </c>
      <c r="M12" s="10" t="s">
        <v>152</v>
      </c>
      <c r="N12" s="18">
        <v>7.17296847019648</v>
      </c>
      <c r="O12" s="10" t="s">
        <v>152</v>
      </c>
      <c r="P12" s="18">
        <v>0</v>
      </c>
      <c r="Q12" s="10" t="s">
        <v>246</v>
      </c>
      <c r="R12" s="18">
        <v>55.395833470563403</v>
      </c>
      <c r="S12" s="10" t="s">
        <v>152</v>
      </c>
    </row>
    <row r="13" spans="1:19" x14ac:dyDescent="0.2">
      <c r="A13" s="12" t="s">
        <v>172</v>
      </c>
      <c r="B13" s="18">
        <v>10.116886307882501</v>
      </c>
      <c r="C13" s="10" t="s">
        <v>152</v>
      </c>
      <c r="D13" s="18">
        <v>65.968355019140205</v>
      </c>
      <c r="E13" s="10" t="s">
        <v>152</v>
      </c>
      <c r="F13" s="18">
        <v>0</v>
      </c>
      <c r="G13" s="10" t="s">
        <v>152</v>
      </c>
      <c r="H13" s="18">
        <v>112.277685049152</v>
      </c>
      <c r="I13" s="10" t="s">
        <v>152</v>
      </c>
      <c r="J13" s="18">
        <v>63.838965852267798</v>
      </c>
      <c r="K13" s="10" t="s">
        <v>152</v>
      </c>
      <c r="L13" s="18">
        <v>221.64401044758401</v>
      </c>
      <c r="M13" s="10" t="s">
        <v>152</v>
      </c>
      <c r="N13" s="18">
        <v>6.9729937270758899</v>
      </c>
      <c r="O13" s="10" t="s">
        <v>152</v>
      </c>
      <c r="P13" s="18">
        <v>0</v>
      </c>
      <c r="Q13" s="10" t="s">
        <v>246</v>
      </c>
      <c r="R13" s="18">
        <v>55.634102228309501</v>
      </c>
      <c r="S13" s="10" t="s">
        <v>152</v>
      </c>
    </row>
    <row r="14" spans="1:19" x14ac:dyDescent="0.2">
      <c r="A14" s="12" t="s">
        <v>173</v>
      </c>
      <c r="B14" s="18">
        <v>13.372414280989</v>
      </c>
      <c r="C14" s="10" t="s">
        <v>152</v>
      </c>
      <c r="D14" s="18">
        <v>66.993137184555394</v>
      </c>
      <c r="E14" s="10" t="s">
        <v>152</v>
      </c>
      <c r="F14" s="18">
        <v>0</v>
      </c>
      <c r="G14" s="10" t="s">
        <v>152</v>
      </c>
      <c r="H14" s="18">
        <v>108.69917297514699</v>
      </c>
      <c r="I14" s="10" t="s">
        <v>152</v>
      </c>
      <c r="J14" s="18">
        <v>64.666011411649094</v>
      </c>
      <c r="K14" s="10" t="s">
        <v>152</v>
      </c>
      <c r="L14" s="18">
        <v>0</v>
      </c>
      <c r="M14" s="10" t="s">
        <v>167</v>
      </c>
      <c r="N14" s="18">
        <v>7.5087735970471101</v>
      </c>
      <c r="O14" s="10" t="s">
        <v>152</v>
      </c>
      <c r="P14" s="18">
        <v>0</v>
      </c>
      <c r="Q14" s="10" t="s">
        <v>246</v>
      </c>
      <c r="R14" s="18">
        <v>50.239349898167902</v>
      </c>
      <c r="S14" s="10" t="s">
        <v>169</v>
      </c>
    </row>
    <row r="15" spans="1:19" x14ac:dyDescent="0.2">
      <c r="A15" s="12" t="s">
        <v>174</v>
      </c>
      <c r="B15" s="18">
        <v>12.530104249120001</v>
      </c>
      <c r="C15" s="10" t="s">
        <v>152</v>
      </c>
      <c r="D15" s="18">
        <v>66.552205708607701</v>
      </c>
      <c r="E15" s="10" t="s">
        <v>152</v>
      </c>
      <c r="F15" s="18">
        <v>234.08264111442099</v>
      </c>
      <c r="G15" s="10" t="s">
        <v>168</v>
      </c>
      <c r="H15" s="18">
        <v>108.82664240768401</v>
      </c>
      <c r="I15" s="10" t="s">
        <v>152</v>
      </c>
      <c r="J15" s="18">
        <v>64.610133680061793</v>
      </c>
      <c r="K15" s="10" t="s">
        <v>152</v>
      </c>
      <c r="L15" s="18">
        <v>0</v>
      </c>
      <c r="M15" s="10" t="s">
        <v>167</v>
      </c>
      <c r="N15" s="18">
        <v>6.7522314073018102</v>
      </c>
      <c r="O15" s="10" t="s">
        <v>152</v>
      </c>
      <c r="P15" s="18">
        <v>0</v>
      </c>
      <c r="Q15" s="10" t="s">
        <v>246</v>
      </c>
      <c r="R15" s="18">
        <v>52.1544274358818</v>
      </c>
      <c r="S15" s="10" t="s">
        <v>169</v>
      </c>
    </row>
    <row r="16" spans="1:19" x14ac:dyDescent="0.2">
      <c r="A16" s="12" t="s">
        <v>176</v>
      </c>
      <c r="B16" s="18">
        <v>12.7062240329152</v>
      </c>
      <c r="C16" s="10" t="s">
        <v>152</v>
      </c>
      <c r="D16" s="18">
        <v>82.440587198833498</v>
      </c>
      <c r="E16" s="10" t="s">
        <v>152</v>
      </c>
      <c r="F16" s="18">
        <v>237.679030844126</v>
      </c>
      <c r="G16" s="10" t="s">
        <v>152</v>
      </c>
      <c r="H16" s="18">
        <v>114.470397538122</v>
      </c>
      <c r="I16" s="10" t="s">
        <v>152</v>
      </c>
      <c r="J16" s="18">
        <v>72.712108028593505</v>
      </c>
      <c r="K16" s="10" t="s">
        <v>152</v>
      </c>
      <c r="L16" s="18">
        <v>0</v>
      </c>
      <c r="M16" s="10" t="s">
        <v>167</v>
      </c>
      <c r="N16" s="18">
        <v>6.6120358576911604</v>
      </c>
      <c r="O16" s="10" t="s">
        <v>152</v>
      </c>
      <c r="P16" s="18">
        <v>0</v>
      </c>
      <c r="Q16" s="10" t="s">
        <v>246</v>
      </c>
      <c r="R16" s="18">
        <v>59.051953659187497</v>
      </c>
      <c r="S16" s="10" t="s">
        <v>169</v>
      </c>
    </row>
    <row r="17" spans="1:19" x14ac:dyDescent="0.2">
      <c r="A17" s="12" t="s">
        <v>177</v>
      </c>
      <c r="B17" s="18">
        <v>11.839648111307</v>
      </c>
      <c r="C17" s="10" t="s">
        <v>152</v>
      </c>
      <c r="D17" s="18">
        <v>84.455391041735297</v>
      </c>
      <c r="E17" s="10" t="s">
        <v>152</v>
      </c>
      <c r="F17" s="18">
        <v>233.18603856746</v>
      </c>
      <c r="G17" s="10" t="s">
        <v>152</v>
      </c>
      <c r="H17" s="18">
        <v>110.75322767196501</v>
      </c>
      <c r="I17" s="10" t="s">
        <v>152</v>
      </c>
      <c r="J17" s="18">
        <v>73.119762581554298</v>
      </c>
      <c r="K17" s="10" t="s">
        <v>152</v>
      </c>
      <c r="L17" s="18">
        <v>0</v>
      </c>
      <c r="M17" s="10" t="s">
        <v>167</v>
      </c>
      <c r="N17" s="18">
        <v>5.7078559711884402</v>
      </c>
      <c r="O17" s="10" t="s">
        <v>152</v>
      </c>
      <c r="P17" s="18">
        <v>0</v>
      </c>
      <c r="Q17" s="10" t="s">
        <v>246</v>
      </c>
      <c r="R17" s="18">
        <v>58.666890502695502</v>
      </c>
      <c r="S17" s="10" t="s">
        <v>169</v>
      </c>
    </row>
    <row r="18" spans="1:19" x14ac:dyDescent="0.2">
      <c r="A18" s="12" t="s">
        <v>178</v>
      </c>
      <c r="B18" s="18">
        <v>12.9955657022435</v>
      </c>
      <c r="C18" s="10" t="s">
        <v>152</v>
      </c>
      <c r="D18" s="18">
        <v>91.898918442014505</v>
      </c>
      <c r="E18" s="10" t="s">
        <v>152</v>
      </c>
      <c r="F18" s="18">
        <v>221.91461114119599</v>
      </c>
      <c r="G18" s="10" t="s">
        <v>152</v>
      </c>
      <c r="H18" s="18">
        <v>119.155718844878</v>
      </c>
      <c r="I18" s="10" t="s">
        <v>152</v>
      </c>
      <c r="J18" s="18">
        <v>74.863524745547494</v>
      </c>
      <c r="K18" s="10" t="s">
        <v>152</v>
      </c>
      <c r="L18" s="18">
        <v>0</v>
      </c>
      <c r="M18" s="10" t="s">
        <v>167</v>
      </c>
      <c r="N18" s="18">
        <v>5.5376182215388301</v>
      </c>
      <c r="O18" s="10" t="s">
        <v>152</v>
      </c>
      <c r="P18" s="18">
        <v>0</v>
      </c>
      <c r="Q18" s="10" t="s">
        <v>246</v>
      </c>
      <c r="R18" s="18">
        <v>62.653290467587098</v>
      </c>
      <c r="S18" s="10" t="s">
        <v>169</v>
      </c>
    </row>
    <row r="19" spans="1:19" x14ac:dyDescent="0.2">
      <c r="A19" s="12" t="s">
        <v>179</v>
      </c>
      <c r="B19" s="18">
        <v>13.0691754897931</v>
      </c>
      <c r="C19" s="10" t="s">
        <v>152</v>
      </c>
      <c r="D19" s="18">
        <v>96.734520878545695</v>
      </c>
      <c r="E19" s="10" t="s">
        <v>152</v>
      </c>
      <c r="F19" s="18">
        <v>268.429293253813</v>
      </c>
      <c r="G19" s="10" t="s">
        <v>152</v>
      </c>
      <c r="H19" s="18">
        <v>123.63957093992801</v>
      </c>
      <c r="I19" s="10" t="s">
        <v>152</v>
      </c>
      <c r="J19" s="18">
        <v>76.845683629118099</v>
      </c>
      <c r="K19" s="10" t="s">
        <v>152</v>
      </c>
      <c r="L19" s="18">
        <v>0</v>
      </c>
      <c r="M19" s="10" t="s">
        <v>167</v>
      </c>
      <c r="N19" s="18">
        <v>6.6768636720617396</v>
      </c>
      <c r="O19" s="10" t="s">
        <v>175</v>
      </c>
      <c r="P19" s="18">
        <v>0</v>
      </c>
      <c r="Q19" s="10" t="s">
        <v>246</v>
      </c>
      <c r="R19" s="18">
        <v>65.878929449285295</v>
      </c>
      <c r="S19" s="10" t="s">
        <v>169</v>
      </c>
    </row>
    <row r="20" spans="1:19" x14ac:dyDescent="0.2">
      <c r="A20" s="12" t="s">
        <v>180</v>
      </c>
      <c r="B20" s="18">
        <v>13.659958109461799</v>
      </c>
      <c r="C20" s="10" t="s">
        <v>152</v>
      </c>
      <c r="D20" s="18">
        <v>95.793468588005396</v>
      </c>
      <c r="E20" s="10" t="s">
        <v>152</v>
      </c>
      <c r="F20" s="18">
        <v>289.35691603027402</v>
      </c>
      <c r="G20" s="10" t="s">
        <v>152</v>
      </c>
      <c r="H20" s="18">
        <v>125.597565595026</v>
      </c>
      <c r="I20" s="10" t="s">
        <v>152</v>
      </c>
      <c r="J20" s="18">
        <v>80.278505709749595</v>
      </c>
      <c r="K20" s="10" t="s">
        <v>152</v>
      </c>
      <c r="L20" s="18">
        <v>0</v>
      </c>
      <c r="M20" s="10" t="s">
        <v>167</v>
      </c>
      <c r="N20" s="18">
        <v>13.085690259385901</v>
      </c>
      <c r="O20" s="10" t="s">
        <v>152</v>
      </c>
      <c r="P20" s="18">
        <v>0</v>
      </c>
      <c r="Q20" s="10" t="s">
        <v>246</v>
      </c>
      <c r="R20" s="18">
        <v>67.943683748080602</v>
      </c>
      <c r="S20" s="10" t="s">
        <v>169</v>
      </c>
    </row>
    <row r="21" spans="1:19" x14ac:dyDescent="0.2">
      <c r="A21" s="12" t="s">
        <v>181</v>
      </c>
      <c r="B21" s="18">
        <v>13.816340364448299</v>
      </c>
      <c r="C21" s="10" t="s">
        <v>152</v>
      </c>
      <c r="D21" s="18">
        <v>93.213079757247399</v>
      </c>
      <c r="E21" s="10" t="s">
        <v>152</v>
      </c>
      <c r="F21" s="18">
        <v>287.19117454752899</v>
      </c>
      <c r="G21" s="10" t="s">
        <v>152</v>
      </c>
      <c r="H21" s="18">
        <v>124.061484758174</v>
      </c>
      <c r="I21" s="10" t="s">
        <v>152</v>
      </c>
      <c r="J21" s="18">
        <v>78.296622636055503</v>
      </c>
      <c r="K21" s="10" t="s">
        <v>152</v>
      </c>
      <c r="L21" s="18">
        <v>0</v>
      </c>
      <c r="M21" s="10" t="s">
        <v>167</v>
      </c>
      <c r="N21" s="18">
        <v>13.6857870916197</v>
      </c>
      <c r="O21" s="10" t="s">
        <v>152</v>
      </c>
      <c r="P21" s="18">
        <v>0</v>
      </c>
      <c r="Q21" s="10" t="s">
        <v>246</v>
      </c>
      <c r="R21" s="18">
        <v>66.732506884959605</v>
      </c>
      <c r="S21" s="10" t="s">
        <v>169</v>
      </c>
    </row>
    <row r="22" spans="1:19" x14ac:dyDescent="0.2">
      <c r="A22" s="12" t="s">
        <v>182</v>
      </c>
      <c r="B22" s="18">
        <v>12.938342399664799</v>
      </c>
      <c r="C22" s="10" t="s">
        <v>152</v>
      </c>
      <c r="D22" s="18">
        <v>98.250063563462703</v>
      </c>
      <c r="E22" s="10" t="s">
        <v>152</v>
      </c>
      <c r="F22" s="18">
        <v>280.94927382432297</v>
      </c>
      <c r="G22" s="10" t="s">
        <v>152</v>
      </c>
      <c r="H22" s="18">
        <v>117.29704332327201</v>
      </c>
      <c r="I22" s="10" t="s">
        <v>152</v>
      </c>
      <c r="J22" s="18">
        <v>81.972265485842001</v>
      </c>
      <c r="K22" s="10" t="s">
        <v>152</v>
      </c>
      <c r="L22" s="18">
        <v>0</v>
      </c>
      <c r="M22" s="10" t="s">
        <v>167</v>
      </c>
      <c r="N22" s="18">
        <v>14.9078035254293</v>
      </c>
      <c r="O22" s="10" t="s">
        <v>152</v>
      </c>
      <c r="P22" s="18">
        <v>0</v>
      </c>
      <c r="Q22" s="10" t="s">
        <v>246</v>
      </c>
      <c r="R22" s="18">
        <v>67.443930245775505</v>
      </c>
      <c r="S22" s="10" t="s">
        <v>169</v>
      </c>
    </row>
    <row r="23" spans="1:19" x14ac:dyDescent="0.2">
      <c r="A23" s="12" t="s">
        <v>184</v>
      </c>
      <c r="B23" s="18">
        <v>16.7846696372434</v>
      </c>
      <c r="C23" s="10" t="s">
        <v>152</v>
      </c>
      <c r="D23" s="18">
        <v>103.704065486033</v>
      </c>
      <c r="E23" s="10" t="s">
        <v>152</v>
      </c>
      <c r="F23" s="18">
        <v>262.89501849008201</v>
      </c>
      <c r="G23" s="10" t="s">
        <v>152</v>
      </c>
      <c r="H23" s="18">
        <v>108.704135695511</v>
      </c>
      <c r="I23" s="10" t="s">
        <v>152</v>
      </c>
      <c r="J23" s="18">
        <v>84.105274801975597</v>
      </c>
      <c r="K23" s="10" t="s">
        <v>152</v>
      </c>
      <c r="L23" s="18">
        <v>0</v>
      </c>
      <c r="M23" s="10" t="s">
        <v>167</v>
      </c>
      <c r="N23" s="18">
        <v>17.191520286661898</v>
      </c>
      <c r="O23" s="10" t="s">
        <v>152</v>
      </c>
      <c r="P23" s="18">
        <v>0</v>
      </c>
      <c r="Q23" s="10" t="s">
        <v>246</v>
      </c>
      <c r="R23" s="18">
        <v>68.045499380494604</v>
      </c>
      <c r="S23" s="10" t="s">
        <v>169</v>
      </c>
    </row>
    <row r="24" spans="1:19" x14ac:dyDescent="0.2">
      <c r="A24" s="12" t="s">
        <v>185</v>
      </c>
      <c r="B24" s="18">
        <v>41.921548297909098</v>
      </c>
      <c r="C24" s="10" t="s">
        <v>152</v>
      </c>
      <c r="D24" s="18">
        <v>106.654819267463</v>
      </c>
      <c r="E24" s="10" t="s">
        <v>152</v>
      </c>
      <c r="F24" s="18">
        <v>260.02845235210998</v>
      </c>
      <c r="G24" s="10" t="s">
        <v>152</v>
      </c>
      <c r="H24" s="18">
        <v>108.188349782621</v>
      </c>
      <c r="I24" s="10" t="s">
        <v>152</v>
      </c>
      <c r="J24" s="18">
        <v>80.130517993285906</v>
      </c>
      <c r="K24" s="10" t="s">
        <v>152</v>
      </c>
      <c r="L24" s="18">
        <v>0</v>
      </c>
      <c r="M24" s="10" t="s">
        <v>167</v>
      </c>
      <c r="N24" s="18">
        <v>20.012006705586298</v>
      </c>
      <c r="O24" s="10" t="s">
        <v>152</v>
      </c>
      <c r="P24" s="18">
        <v>0</v>
      </c>
      <c r="Q24" s="10" t="s">
        <v>246</v>
      </c>
      <c r="R24" s="18">
        <v>69.662634038631893</v>
      </c>
      <c r="S24" s="10" t="s">
        <v>169</v>
      </c>
    </row>
    <row r="25" spans="1:19" x14ac:dyDescent="0.2">
      <c r="A25" s="12" t="s">
        <v>187</v>
      </c>
      <c r="B25" s="18">
        <v>151.470156914504</v>
      </c>
      <c r="C25" s="10" t="s">
        <v>152</v>
      </c>
      <c r="D25" s="18">
        <v>102.603090685884</v>
      </c>
      <c r="E25" s="10" t="s">
        <v>152</v>
      </c>
      <c r="F25" s="18">
        <v>259.358129188031</v>
      </c>
      <c r="G25" s="10" t="s">
        <v>152</v>
      </c>
      <c r="H25" s="18">
        <v>100.53462729082899</v>
      </c>
      <c r="I25" s="10" t="s">
        <v>152</v>
      </c>
      <c r="J25" s="18">
        <v>86.681676701936993</v>
      </c>
      <c r="K25" s="10" t="s">
        <v>152</v>
      </c>
      <c r="L25" s="18">
        <v>0</v>
      </c>
      <c r="M25" s="10" t="s">
        <v>167</v>
      </c>
      <c r="N25" s="18">
        <v>19.234933970237201</v>
      </c>
      <c r="O25" s="10" t="s">
        <v>152</v>
      </c>
      <c r="P25" s="18">
        <v>0</v>
      </c>
      <c r="Q25" s="10" t="s">
        <v>246</v>
      </c>
      <c r="R25" s="18">
        <v>68.907755411527404</v>
      </c>
      <c r="S25" s="10" t="s">
        <v>169</v>
      </c>
    </row>
    <row r="26" spans="1:19" x14ac:dyDescent="0.2">
      <c r="A26" s="12" t="s">
        <v>188</v>
      </c>
      <c r="B26" s="18">
        <v>211.76502112380399</v>
      </c>
      <c r="C26" s="10" t="s">
        <v>152</v>
      </c>
      <c r="D26" s="18">
        <v>97.996270719460199</v>
      </c>
      <c r="E26" s="10" t="s">
        <v>152</v>
      </c>
      <c r="F26" s="18">
        <v>231.41505030879901</v>
      </c>
      <c r="G26" s="10" t="s">
        <v>152</v>
      </c>
      <c r="H26" s="18">
        <v>104.46311958774901</v>
      </c>
      <c r="I26" s="10" t="s">
        <v>152</v>
      </c>
      <c r="J26" s="18">
        <v>86.892203627134407</v>
      </c>
      <c r="K26" s="10" t="s">
        <v>152</v>
      </c>
      <c r="L26" s="18">
        <v>0</v>
      </c>
      <c r="M26" s="10" t="s">
        <v>167</v>
      </c>
      <c r="N26" s="18">
        <v>17.9509512457272</v>
      </c>
      <c r="O26" s="10" t="s">
        <v>152</v>
      </c>
      <c r="P26" s="18">
        <v>0</v>
      </c>
      <c r="Q26" s="10" t="s">
        <v>246</v>
      </c>
      <c r="R26" s="18">
        <v>68.590944309367003</v>
      </c>
      <c r="S26" s="10" t="s">
        <v>169</v>
      </c>
    </row>
    <row r="27" spans="1:19" x14ac:dyDescent="0.2">
      <c r="A27" s="12" t="s">
        <v>189</v>
      </c>
      <c r="B27" s="18">
        <v>365.17895440897399</v>
      </c>
      <c r="C27" s="10" t="s">
        <v>152</v>
      </c>
      <c r="D27" s="18">
        <v>79.232927836655804</v>
      </c>
      <c r="E27" s="10" t="s">
        <v>152</v>
      </c>
      <c r="F27" s="18">
        <v>186.10114898972799</v>
      </c>
      <c r="G27" s="10" t="s">
        <v>152</v>
      </c>
      <c r="H27" s="18">
        <v>81.623136784589207</v>
      </c>
      <c r="I27" s="10" t="s">
        <v>152</v>
      </c>
      <c r="J27" s="18">
        <v>82.212612067689506</v>
      </c>
      <c r="K27" s="10" t="s">
        <v>152</v>
      </c>
      <c r="L27" s="18">
        <v>0</v>
      </c>
      <c r="M27" s="10" t="s">
        <v>167</v>
      </c>
      <c r="N27" s="18">
        <v>12.5235193961294</v>
      </c>
      <c r="O27" s="10" t="s">
        <v>152</v>
      </c>
      <c r="P27" s="18">
        <v>0</v>
      </c>
      <c r="Q27" s="10" t="s">
        <v>246</v>
      </c>
      <c r="R27" s="18">
        <v>58.512640663016299</v>
      </c>
      <c r="S27" s="10" t="s">
        <v>169</v>
      </c>
    </row>
    <row r="28" spans="1:19" x14ac:dyDescent="0.2">
      <c r="A28" s="12" t="s">
        <v>190</v>
      </c>
      <c r="B28" s="18">
        <v>618.01652209948304</v>
      </c>
      <c r="C28" s="10" t="s">
        <v>152</v>
      </c>
      <c r="D28" s="18">
        <v>99.200994996899297</v>
      </c>
      <c r="E28" s="10" t="s">
        <v>152</v>
      </c>
      <c r="F28" s="18">
        <v>280.43900889111501</v>
      </c>
      <c r="G28" s="10" t="s">
        <v>152</v>
      </c>
      <c r="H28" s="18">
        <v>112.356961001412</v>
      </c>
      <c r="I28" s="10" t="s">
        <v>152</v>
      </c>
      <c r="J28" s="18">
        <v>102.48992026401601</v>
      </c>
      <c r="K28" s="10" t="s">
        <v>152</v>
      </c>
      <c r="L28" s="18">
        <v>0</v>
      </c>
      <c r="M28" s="10" t="s">
        <v>167</v>
      </c>
      <c r="N28" s="18">
        <v>10.9376044868078</v>
      </c>
      <c r="O28" s="10" t="s">
        <v>152</v>
      </c>
      <c r="P28" s="18">
        <v>0</v>
      </c>
      <c r="Q28" s="10" t="s">
        <v>246</v>
      </c>
      <c r="R28" s="18">
        <v>77.400577588287305</v>
      </c>
      <c r="S28" s="10" t="s">
        <v>169</v>
      </c>
    </row>
    <row r="29" spans="1:19" x14ac:dyDescent="0.2">
      <c r="A29" s="12" t="s">
        <v>191</v>
      </c>
      <c r="B29" s="18">
        <v>688.74945971193904</v>
      </c>
      <c r="C29" s="10" t="s">
        <v>152</v>
      </c>
      <c r="D29" s="18">
        <v>78.6932653314486</v>
      </c>
      <c r="E29" s="10" t="s">
        <v>152</v>
      </c>
      <c r="F29" s="18">
        <v>258.58498980631998</v>
      </c>
      <c r="G29" s="10" t="s">
        <v>152</v>
      </c>
      <c r="H29" s="18">
        <v>113.372671739792</v>
      </c>
      <c r="I29" s="10" t="s">
        <v>152</v>
      </c>
      <c r="J29" s="18">
        <v>95.266093715996206</v>
      </c>
      <c r="K29" s="10" t="s">
        <v>152</v>
      </c>
      <c r="L29" s="18">
        <v>0</v>
      </c>
      <c r="M29" s="10" t="s">
        <v>167</v>
      </c>
      <c r="N29" s="18">
        <v>17.914591654031501</v>
      </c>
      <c r="O29" s="10" t="s">
        <v>152</v>
      </c>
      <c r="P29" s="18">
        <v>0</v>
      </c>
      <c r="Q29" s="10" t="s">
        <v>246</v>
      </c>
      <c r="R29" s="18">
        <v>73.707355476396302</v>
      </c>
      <c r="S29" s="10" t="s">
        <v>169</v>
      </c>
    </row>
    <row r="30" spans="1:19" x14ac:dyDescent="0.2">
      <c r="A30" s="12" t="s">
        <v>192</v>
      </c>
      <c r="B30" s="18">
        <v>488.88187510968498</v>
      </c>
      <c r="C30" s="10" t="s">
        <v>152</v>
      </c>
      <c r="D30" s="18">
        <v>101.288405493379</v>
      </c>
      <c r="E30" s="10" t="s">
        <v>152</v>
      </c>
      <c r="F30" s="18">
        <v>254.747315888229</v>
      </c>
      <c r="G30" s="10" t="s">
        <v>152</v>
      </c>
      <c r="H30" s="18">
        <v>126.417228535899</v>
      </c>
      <c r="I30" s="10" t="s">
        <v>152</v>
      </c>
      <c r="J30" s="18">
        <v>98.735238794517301</v>
      </c>
      <c r="K30" s="10" t="s">
        <v>152</v>
      </c>
      <c r="L30" s="18">
        <v>0</v>
      </c>
      <c r="M30" s="10" t="s">
        <v>167</v>
      </c>
      <c r="N30" s="18">
        <v>39.5378554235742</v>
      </c>
      <c r="O30" s="10" t="s">
        <v>152</v>
      </c>
      <c r="P30" s="18">
        <v>0</v>
      </c>
      <c r="Q30" s="10" t="s">
        <v>246</v>
      </c>
      <c r="R30" s="18">
        <v>85.651088952608802</v>
      </c>
      <c r="S30" s="10" t="s">
        <v>169</v>
      </c>
    </row>
    <row r="31" spans="1:19" x14ac:dyDescent="0.2">
      <c r="A31" s="12" t="s">
        <v>193</v>
      </c>
      <c r="B31" s="18">
        <v>279.27878774168101</v>
      </c>
      <c r="C31" s="10" t="s">
        <v>152</v>
      </c>
      <c r="D31" s="18">
        <v>102.37813275681999</v>
      </c>
      <c r="E31" s="10" t="s">
        <v>319</v>
      </c>
      <c r="F31" s="18">
        <v>262.48375828126501</v>
      </c>
      <c r="G31" s="10" t="s">
        <v>152</v>
      </c>
      <c r="H31" s="18">
        <v>131.475684556517</v>
      </c>
      <c r="I31" s="10" t="s">
        <v>152</v>
      </c>
      <c r="J31" s="18">
        <v>101.295673513602</v>
      </c>
      <c r="K31" s="10" t="s">
        <v>152</v>
      </c>
      <c r="L31" s="18">
        <v>0</v>
      </c>
      <c r="M31" s="10" t="s">
        <v>186</v>
      </c>
      <c r="N31" s="18">
        <v>41.8143642320913</v>
      </c>
      <c r="O31" s="10" t="s">
        <v>152</v>
      </c>
      <c r="P31" s="18">
        <v>0</v>
      </c>
      <c r="Q31" s="10" t="s">
        <v>246</v>
      </c>
      <c r="R31" s="18">
        <v>84.003622524758299</v>
      </c>
      <c r="S31" s="10" t="s">
        <v>320</v>
      </c>
    </row>
    <row r="32" spans="1:19" x14ac:dyDescent="0.2">
      <c r="A32" s="15" t="s">
        <v>195</v>
      </c>
      <c r="B32" s="19">
        <v>224.541727534046</v>
      </c>
      <c r="C32" s="14" t="s">
        <v>152</v>
      </c>
      <c r="D32" s="19">
        <v>110.650485833114</v>
      </c>
      <c r="E32" s="14" t="s">
        <v>152</v>
      </c>
      <c r="F32" s="19">
        <v>290.72863806461203</v>
      </c>
      <c r="G32" s="14" t="s">
        <v>152</v>
      </c>
      <c r="H32" s="19">
        <v>137.48196606720001</v>
      </c>
      <c r="I32" s="14" t="s">
        <v>152</v>
      </c>
      <c r="J32" s="19">
        <v>115.004954746647</v>
      </c>
      <c r="K32" s="14" t="s">
        <v>152</v>
      </c>
      <c r="L32" s="19">
        <v>0</v>
      </c>
      <c r="M32" s="14" t="s">
        <v>186</v>
      </c>
      <c r="N32" s="19">
        <v>39.621368871102398</v>
      </c>
      <c r="O32" s="14" t="s">
        <v>152</v>
      </c>
      <c r="P32" s="19">
        <v>0</v>
      </c>
      <c r="Q32" s="14" t="s">
        <v>246</v>
      </c>
      <c r="R32" s="19">
        <v>87.403739255805704</v>
      </c>
      <c r="S32" s="14" t="s">
        <v>152</v>
      </c>
    </row>
    <row r="34" spans="1:2" x14ac:dyDescent="0.2">
      <c r="A34" s="16" t="s">
        <v>196</v>
      </c>
      <c r="B34" s="16" t="s">
        <v>197</v>
      </c>
    </row>
    <row r="36" spans="1:2" x14ac:dyDescent="0.2">
      <c r="B36" s="16" t="s">
        <v>321</v>
      </c>
    </row>
    <row r="37" spans="1:2" x14ac:dyDescent="0.2">
      <c r="B37" s="16" t="s">
        <v>322</v>
      </c>
    </row>
    <row r="38" spans="1:2" x14ac:dyDescent="0.2">
      <c r="B38" s="16" t="s">
        <v>323</v>
      </c>
    </row>
    <row r="39" spans="1:2" x14ac:dyDescent="0.2">
      <c r="B39" s="16" t="s">
        <v>324</v>
      </c>
    </row>
    <row r="41" spans="1:2" x14ac:dyDescent="0.2">
      <c r="B41" s="16" t="s">
        <v>203</v>
      </c>
    </row>
    <row r="42" spans="1:2" x14ac:dyDescent="0.2">
      <c r="B42" s="16" t="s">
        <v>250</v>
      </c>
    </row>
    <row r="43" spans="1:2" x14ac:dyDescent="0.2">
      <c r="B43" s="16" t="s">
        <v>325</v>
      </c>
    </row>
    <row r="44" spans="1:2" x14ac:dyDescent="0.2">
      <c r="B44" s="16" t="s">
        <v>204</v>
      </c>
    </row>
    <row r="47" spans="1:2" x14ac:dyDescent="0.2">
      <c r="A47" s="17" t="str">
        <f>HYPERLINK("#'KENO 2'!A2", "&lt;&lt;&lt; Previous table")</f>
        <v>&lt;&lt;&lt; Previous table</v>
      </c>
    </row>
    <row r="48" spans="1:2" x14ac:dyDescent="0.2">
      <c r="A48" s="17" t="str">
        <f>HYPERLINK("#'KENO 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S48"/>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HYPERLINK("#'INDEX'!B54", "Link to index")</f>
        <v>Link to index</v>
      </c>
    </row>
    <row r="2" spans="1:19" ht="15.75" customHeight="1" x14ac:dyDescent="0.2">
      <c r="A2" s="27" t="s">
        <v>328</v>
      </c>
      <c r="B2" s="28"/>
      <c r="C2" s="28"/>
      <c r="D2" s="28"/>
      <c r="E2" s="28"/>
      <c r="F2" s="28"/>
      <c r="G2" s="28"/>
      <c r="H2" s="28"/>
      <c r="I2" s="28"/>
      <c r="J2" s="28"/>
      <c r="K2" s="28"/>
      <c r="L2" s="28"/>
      <c r="M2" s="28"/>
      <c r="N2" s="28"/>
      <c r="O2" s="28"/>
      <c r="P2" s="28"/>
      <c r="Q2" s="28"/>
      <c r="R2" s="28"/>
      <c r="S2" s="28"/>
    </row>
    <row r="3" spans="1:19" ht="15.75" customHeight="1" x14ac:dyDescent="0.2">
      <c r="A3" s="27" t="s">
        <v>65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152</v>
      </c>
      <c r="D7" s="18">
        <v>153.243983576255</v>
      </c>
      <c r="E7" s="10" t="s">
        <v>152</v>
      </c>
      <c r="F7" s="18">
        <v>0</v>
      </c>
      <c r="G7" s="10" t="s">
        <v>152</v>
      </c>
      <c r="H7" s="18">
        <v>155.54149385952601</v>
      </c>
      <c r="I7" s="10" t="s">
        <v>152</v>
      </c>
      <c r="J7" s="18">
        <v>121.68377570643101</v>
      </c>
      <c r="K7" s="10" t="s">
        <v>152</v>
      </c>
      <c r="L7" s="18">
        <v>359.65350360462799</v>
      </c>
      <c r="M7" s="10" t="s">
        <v>152</v>
      </c>
      <c r="N7" s="18">
        <v>15.5453413571743</v>
      </c>
      <c r="O7" s="10" t="s">
        <v>152</v>
      </c>
      <c r="P7" s="18">
        <v>0</v>
      </c>
      <c r="Q7" s="10" t="s">
        <v>246</v>
      </c>
      <c r="R7" s="18">
        <v>102.905690967593</v>
      </c>
      <c r="S7" s="10" t="s">
        <v>152</v>
      </c>
    </row>
    <row r="8" spans="1:19" x14ac:dyDescent="0.2">
      <c r="A8" s="12" t="s">
        <v>164</v>
      </c>
      <c r="B8" s="18">
        <v>0</v>
      </c>
      <c r="C8" s="10" t="s">
        <v>152</v>
      </c>
      <c r="D8" s="18">
        <v>132.791026526145</v>
      </c>
      <c r="E8" s="10" t="s">
        <v>152</v>
      </c>
      <c r="F8" s="18">
        <v>0</v>
      </c>
      <c r="G8" s="10" t="s">
        <v>152</v>
      </c>
      <c r="H8" s="18">
        <v>158.999426778535</v>
      </c>
      <c r="I8" s="10" t="s">
        <v>152</v>
      </c>
      <c r="J8" s="18">
        <v>102.471596096516</v>
      </c>
      <c r="K8" s="10" t="s">
        <v>152</v>
      </c>
      <c r="L8" s="18">
        <v>348.68316555810298</v>
      </c>
      <c r="M8" s="10" t="s">
        <v>152</v>
      </c>
      <c r="N8" s="18">
        <v>15.1155940340882</v>
      </c>
      <c r="O8" s="10" t="s">
        <v>152</v>
      </c>
      <c r="P8" s="18">
        <v>0</v>
      </c>
      <c r="Q8" s="10" t="s">
        <v>246</v>
      </c>
      <c r="R8" s="18">
        <v>94.623542751209996</v>
      </c>
      <c r="S8" s="10" t="s">
        <v>152</v>
      </c>
    </row>
    <row r="9" spans="1:19" x14ac:dyDescent="0.2">
      <c r="A9" s="12" t="s">
        <v>165</v>
      </c>
      <c r="B9" s="18">
        <v>16.783281631766499</v>
      </c>
      <c r="C9" s="10" t="s">
        <v>152</v>
      </c>
      <c r="D9" s="18">
        <v>0</v>
      </c>
      <c r="E9" s="10" t="s">
        <v>167</v>
      </c>
      <c r="F9" s="18">
        <v>0</v>
      </c>
      <c r="G9" s="10" t="s">
        <v>152</v>
      </c>
      <c r="H9" s="18">
        <v>163.22830539232001</v>
      </c>
      <c r="I9" s="10" t="s">
        <v>152</v>
      </c>
      <c r="J9" s="18">
        <v>103.838633647596</v>
      </c>
      <c r="K9" s="10" t="s">
        <v>152</v>
      </c>
      <c r="L9" s="18">
        <v>337.80646139181499</v>
      </c>
      <c r="M9" s="10" t="s">
        <v>152</v>
      </c>
      <c r="N9" s="18">
        <v>14.5098211365625</v>
      </c>
      <c r="O9" s="10" t="s">
        <v>152</v>
      </c>
      <c r="P9" s="18">
        <v>0</v>
      </c>
      <c r="Q9" s="10" t="s">
        <v>246</v>
      </c>
      <c r="R9" s="18">
        <v>50.355637352659599</v>
      </c>
      <c r="S9" s="10" t="s">
        <v>169</v>
      </c>
    </row>
    <row r="10" spans="1:19" x14ac:dyDescent="0.2">
      <c r="A10" s="12" t="s">
        <v>166</v>
      </c>
      <c r="B10" s="18">
        <v>16.787937938561299</v>
      </c>
      <c r="C10" s="10" t="s">
        <v>152</v>
      </c>
      <c r="D10" s="18">
        <v>120.683167489052</v>
      </c>
      <c r="E10" s="10" t="s">
        <v>152</v>
      </c>
      <c r="F10" s="18">
        <v>0</v>
      </c>
      <c r="G10" s="10" t="s">
        <v>152</v>
      </c>
      <c r="H10" s="18">
        <v>165.59496820555501</v>
      </c>
      <c r="I10" s="10" t="s">
        <v>152</v>
      </c>
      <c r="J10" s="18">
        <v>103.47041830969501</v>
      </c>
      <c r="K10" s="10" t="s">
        <v>152</v>
      </c>
      <c r="L10" s="18">
        <v>330.356646585904</v>
      </c>
      <c r="M10" s="10" t="s">
        <v>152</v>
      </c>
      <c r="N10" s="18">
        <v>12.407690961148701</v>
      </c>
      <c r="O10" s="10" t="s">
        <v>152</v>
      </c>
      <c r="P10" s="18">
        <v>0</v>
      </c>
      <c r="Q10" s="10" t="s">
        <v>246</v>
      </c>
      <c r="R10" s="18">
        <v>91.062720919099604</v>
      </c>
      <c r="S10" s="10" t="s">
        <v>152</v>
      </c>
    </row>
    <row r="11" spans="1:19" x14ac:dyDescent="0.2">
      <c r="A11" s="12" t="s">
        <v>170</v>
      </c>
      <c r="B11" s="18">
        <v>14.9129904174383</v>
      </c>
      <c r="C11" s="10" t="s">
        <v>152</v>
      </c>
      <c r="D11" s="18">
        <v>118.16623730089</v>
      </c>
      <c r="E11" s="10" t="s">
        <v>152</v>
      </c>
      <c r="F11" s="18">
        <v>0</v>
      </c>
      <c r="G11" s="10" t="s">
        <v>152</v>
      </c>
      <c r="H11" s="18">
        <v>171.470581311015</v>
      </c>
      <c r="I11" s="10" t="s">
        <v>152</v>
      </c>
      <c r="J11" s="18">
        <v>105.051751414438</v>
      </c>
      <c r="K11" s="10" t="s">
        <v>152</v>
      </c>
      <c r="L11" s="18">
        <v>334.09962781297799</v>
      </c>
      <c r="M11" s="10" t="s">
        <v>152</v>
      </c>
      <c r="N11" s="18">
        <v>13.100854374810799</v>
      </c>
      <c r="O11" s="10" t="s">
        <v>152</v>
      </c>
      <c r="P11" s="18">
        <v>0</v>
      </c>
      <c r="Q11" s="10" t="s">
        <v>246</v>
      </c>
      <c r="R11" s="18">
        <v>91.783747967977504</v>
      </c>
      <c r="S11" s="10" t="s">
        <v>152</v>
      </c>
    </row>
    <row r="12" spans="1:19" x14ac:dyDescent="0.2">
      <c r="A12" s="12" t="s">
        <v>171</v>
      </c>
      <c r="B12" s="18">
        <v>17.889589571913799</v>
      </c>
      <c r="C12" s="10" t="s">
        <v>152</v>
      </c>
      <c r="D12" s="18">
        <v>117.41257439349</v>
      </c>
      <c r="E12" s="10" t="s">
        <v>152</v>
      </c>
      <c r="F12" s="18">
        <v>0</v>
      </c>
      <c r="G12" s="10" t="s">
        <v>152</v>
      </c>
      <c r="H12" s="18">
        <v>185.193715263109</v>
      </c>
      <c r="I12" s="10" t="s">
        <v>152</v>
      </c>
      <c r="J12" s="18">
        <v>106.62924923280799</v>
      </c>
      <c r="K12" s="10" t="s">
        <v>152</v>
      </c>
      <c r="L12" s="18">
        <v>367.84226496477402</v>
      </c>
      <c r="M12" s="10" t="s">
        <v>152</v>
      </c>
      <c r="N12" s="18">
        <v>12.300125510513</v>
      </c>
      <c r="O12" s="10" t="s">
        <v>152</v>
      </c>
      <c r="P12" s="18">
        <v>0</v>
      </c>
      <c r="Q12" s="10" t="s">
        <v>246</v>
      </c>
      <c r="R12" s="18">
        <v>94.992151056916697</v>
      </c>
      <c r="S12" s="10" t="s">
        <v>152</v>
      </c>
    </row>
    <row r="13" spans="1:19" x14ac:dyDescent="0.2">
      <c r="A13" s="12" t="s">
        <v>172</v>
      </c>
      <c r="B13" s="18">
        <v>16.815439016855901</v>
      </c>
      <c r="C13" s="10" t="s">
        <v>152</v>
      </c>
      <c r="D13" s="18">
        <v>109.64706107276901</v>
      </c>
      <c r="E13" s="10" t="s">
        <v>152</v>
      </c>
      <c r="F13" s="18">
        <v>0</v>
      </c>
      <c r="G13" s="10" t="s">
        <v>152</v>
      </c>
      <c r="H13" s="18">
        <v>186.61854136155901</v>
      </c>
      <c r="I13" s="10" t="s">
        <v>152</v>
      </c>
      <c r="J13" s="18">
        <v>106.107769181073</v>
      </c>
      <c r="K13" s="10" t="s">
        <v>152</v>
      </c>
      <c r="L13" s="18">
        <v>368.39806514666702</v>
      </c>
      <c r="M13" s="10" t="s">
        <v>152</v>
      </c>
      <c r="N13" s="18">
        <v>11.5899247272558</v>
      </c>
      <c r="O13" s="10" t="s">
        <v>152</v>
      </c>
      <c r="P13" s="18">
        <v>0</v>
      </c>
      <c r="Q13" s="10" t="s">
        <v>246</v>
      </c>
      <c r="R13" s="18">
        <v>92.470333737838601</v>
      </c>
      <c r="S13" s="10" t="s">
        <v>152</v>
      </c>
    </row>
    <row r="14" spans="1:19" x14ac:dyDescent="0.2">
      <c r="A14" s="12" t="s">
        <v>173</v>
      </c>
      <c r="B14" s="18">
        <v>21.5998864173851</v>
      </c>
      <c r="C14" s="10" t="s">
        <v>152</v>
      </c>
      <c r="D14" s="18">
        <v>108.21113701120601</v>
      </c>
      <c r="E14" s="10" t="s">
        <v>152</v>
      </c>
      <c r="F14" s="18">
        <v>0</v>
      </c>
      <c r="G14" s="10" t="s">
        <v>152</v>
      </c>
      <c r="H14" s="18">
        <v>175.577105269973</v>
      </c>
      <c r="I14" s="10" t="s">
        <v>152</v>
      </c>
      <c r="J14" s="18">
        <v>104.45223070471999</v>
      </c>
      <c r="K14" s="10" t="s">
        <v>152</v>
      </c>
      <c r="L14" s="18">
        <v>0</v>
      </c>
      <c r="M14" s="10" t="s">
        <v>167</v>
      </c>
      <c r="N14" s="18">
        <v>12.128599475164</v>
      </c>
      <c r="O14" s="10" t="s">
        <v>152</v>
      </c>
      <c r="P14" s="18">
        <v>0</v>
      </c>
      <c r="Q14" s="10" t="s">
        <v>246</v>
      </c>
      <c r="R14" s="18">
        <v>81.149464014619497</v>
      </c>
      <c r="S14" s="10" t="s">
        <v>169</v>
      </c>
    </row>
    <row r="15" spans="1:19" x14ac:dyDescent="0.2">
      <c r="A15" s="12" t="s">
        <v>174</v>
      </c>
      <c r="B15" s="18">
        <v>19.558207593978999</v>
      </c>
      <c r="C15" s="10" t="s">
        <v>152</v>
      </c>
      <c r="D15" s="18">
        <v>103.881167243885</v>
      </c>
      <c r="E15" s="10" t="s">
        <v>152</v>
      </c>
      <c r="F15" s="18">
        <v>365.3789943036</v>
      </c>
      <c r="G15" s="10" t="s">
        <v>168</v>
      </c>
      <c r="H15" s="18">
        <v>169.86722709148199</v>
      </c>
      <c r="I15" s="10" t="s">
        <v>152</v>
      </c>
      <c r="J15" s="18">
        <v>100.84979199419899</v>
      </c>
      <c r="K15" s="10" t="s">
        <v>152</v>
      </c>
      <c r="L15" s="18">
        <v>0</v>
      </c>
      <c r="M15" s="10" t="s">
        <v>167</v>
      </c>
      <c r="N15" s="18">
        <v>10.5395406902435</v>
      </c>
      <c r="O15" s="10" t="s">
        <v>152</v>
      </c>
      <c r="P15" s="18">
        <v>0</v>
      </c>
      <c r="Q15" s="10" t="s">
        <v>246</v>
      </c>
      <c r="R15" s="18">
        <v>81.407712055366801</v>
      </c>
      <c r="S15" s="10" t="s">
        <v>169</v>
      </c>
    </row>
    <row r="16" spans="1:19" x14ac:dyDescent="0.2">
      <c r="A16" s="12" t="s">
        <v>176</v>
      </c>
      <c r="B16" s="18">
        <v>19.2470640871841</v>
      </c>
      <c r="C16" s="10" t="s">
        <v>152</v>
      </c>
      <c r="D16" s="18">
        <v>124.87889880507601</v>
      </c>
      <c r="E16" s="10" t="s">
        <v>152</v>
      </c>
      <c r="F16" s="18">
        <v>360.03013381365201</v>
      </c>
      <c r="G16" s="10" t="s">
        <v>152</v>
      </c>
      <c r="H16" s="18">
        <v>173.39683857252101</v>
      </c>
      <c r="I16" s="10" t="s">
        <v>152</v>
      </c>
      <c r="J16" s="18">
        <v>110.14244668716999</v>
      </c>
      <c r="K16" s="10" t="s">
        <v>152</v>
      </c>
      <c r="L16" s="18">
        <v>0</v>
      </c>
      <c r="M16" s="10" t="s">
        <v>167</v>
      </c>
      <c r="N16" s="18">
        <v>10.015743274325301</v>
      </c>
      <c r="O16" s="10" t="s">
        <v>152</v>
      </c>
      <c r="P16" s="18">
        <v>0</v>
      </c>
      <c r="Q16" s="10" t="s">
        <v>246</v>
      </c>
      <c r="R16" s="18">
        <v>89.450393256685302</v>
      </c>
      <c r="S16" s="10" t="s">
        <v>169</v>
      </c>
    </row>
    <row r="17" spans="1:19" x14ac:dyDescent="0.2">
      <c r="A17" s="12" t="s">
        <v>177</v>
      </c>
      <c r="B17" s="18">
        <v>17.5255581465244</v>
      </c>
      <c r="C17" s="10" t="s">
        <v>152</v>
      </c>
      <c r="D17" s="18">
        <v>125.014515007067</v>
      </c>
      <c r="E17" s="10" t="s">
        <v>152</v>
      </c>
      <c r="F17" s="18">
        <v>345.17203885213701</v>
      </c>
      <c r="G17" s="10" t="s">
        <v>152</v>
      </c>
      <c r="H17" s="18">
        <v>163.94170783053801</v>
      </c>
      <c r="I17" s="10" t="s">
        <v>152</v>
      </c>
      <c r="J17" s="18">
        <v>108.23502850217901</v>
      </c>
      <c r="K17" s="10" t="s">
        <v>152</v>
      </c>
      <c r="L17" s="18">
        <v>0</v>
      </c>
      <c r="M17" s="10" t="s">
        <v>167</v>
      </c>
      <c r="N17" s="18">
        <v>8.4490147658625201</v>
      </c>
      <c r="O17" s="10" t="s">
        <v>152</v>
      </c>
      <c r="P17" s="18">
        <v>0</v>
      </c>
      <c r="Q17" s="10" t="s">
        <v>246</v>
      </c>
      <c r="R17" s="18">
        <v>86.841263449278799</v>
      </c>
      <c r="S17" s="10" t="s">
        <v>169</v>
      </c>
    </row>
    <row r="18" spans="1:19" x14ac:dyDescent="0.2">
      <c r="A18" s="12" t="s">
        <v>178</v>
      </c>
      <c r="B18" s="18">
        <v>18.641650948431799</v>
      </c>
      <c r="C18" s="10" t="s">
        <v>152</v>
      </c>
      <c r="D18" s="18">
        <v>131.82554722020899</v>
      </c>
      <c r="E18" s="10" t="s">
        <v>152</v>
      </c>
      <c r="F18" s="18">
        <v>318.32817562816598</v>
      </c>
      <c r="G18" s="10" t="s">
        <v>152</v>
      </c>
      <c r="H18" s="18">
        <v>170.92440376275499</v>
      </c>
      <c r="I18" s="10" t="s">
        <v>152</v>
      </c>
      <c r="J18" s="18">
        <v>107.388914730726</v>
      </c>
      <c r="K18" s="10" t="s">
        <v>152</v>
      </c>
      <c r="L18" s="18">
        <v>0</v>
      </c>
      <c r="M18" s="10" t="s">
        <v>167</v>
      </c>
      <c r="N18" s="18">
        <v>7.94350537228103</v>
      </c>
      <c r="O18" s="10" t="s">
        <v>152</v>
      </c>
      <c r="P18" s="18">
        <v>0</v>
      </c>
      <c r="Q18" s="10" t="s">
        <v>246</v>
      </c>
      <c r="R18" s="18">
        <v>89.8737922171278</v>
      </c>
      <c r="S18" s="10" t="s">
        <v>169</v>
      </c>
    </row>
    <row r="19" spans="1:19" x14ac:dyDescent="0.2">
      <c r="A19" s="12" t="s">
        <v>179</v>
      </c>
      <c r="B19" s="18">
        <v>18.315650254760499</v>
      </c>
      <c r="C19" s="10" t="s">
        <v>152</v>
      </c>
      <c r="D19" s="18">
        <v>135.56751559093999</v>
      </c>
      <c r="E19" s="10" t="s">
        <v>152</v>
      </c>
      <c r="F19" s="18">
        <v>376.18723975426502</v>
      </c>
      <c r="G19" s="10" t="s">
        <v>152</v>
      </c>
      <c r="H19" s="18">
        <v>173.273297979121</v>
      </c>
      <c r="I19" s="10" t="s">
        <v>152</v>
      </c>
      <c r="J19" s="18">
        <v>107.694526409728</v>
      </c>
      <c r="K19" s="10" t="s">
        <v>152</v>
      </c>
      <c r="L19" s="18">
        <v>0</v>
      </c>
      <c r="M19" s="10" t="s">
        <v>167</v>
      </c>
      <c r="N19" s="18">
        <v>9.3572161389757298</v>
      </c>
      <c r="O19" s="10" t="s">
        <v>175</v>
      </c>
      <c r="P19" s="18">
        <v>0</v>
      </c>
      <c r="Q19" s="10" t="s">
        <v>246</v>
      </c>
      <c r="R19" s="18">
        <v>92.325291055545094</v>
      </c>
      <c r="S19" s="10" t="s">
        <v>169</v>
      </c>
    </row>
    <row r="20" spans="1:19" x14ac:dyDescent="0.2">
      <c r="A20" s="12" t="s">
        <v>180</v>
      </c>
      <c r="B20" s="18">
        <v>18.7391538008673</v>
      </c>
      <c r="C20" s="10" t="s">
        <v>152</v>
      </c>
      <c r="D20" s="18">
        <v>131.41244845734801</v>
      </c>
      <c r="E20" s="10" t="s">
        <v>152</v>
      </c>
      <c r="F20" s="18">
        <v>396.948783399278</v>
      </c>
      <c r="G20" s="10" t="s">
        <v>152</v>
      </c>
      <c r="H20" s="18">
        <v>172.29863223881</v>
      </c>
      <c r="I20" s="10" t="s">
        <v>152</v>
      </c>
      <c r="J20" s="18">
        <v>110.128541635628</v>
      </c>
      <c r="K20" s="10" t="s">
        <v>152</v>
      </c>
      <c r="L20" s="18">
        <v>0</v>
      </c>
      <c r="M20" s="10" t="s">
        <v>167</v>
      </c>
      <c r="N20" s="18">
        <v>17.951355369918101</v>
      </c>
      <c r="O20" s="10" t="s">
        <v>152</v>
      </c>
      <c r="P20" s="18">
        <v>0</v>
      </c>
      <c r="Q20" s="10" t="s">
        <v>246</v>
      </c>
      <c r="R20" s="18">
        <v>93.207250662859906</v>
      </c>
      <c r="S20" s="10" t="s">
        <v>169</v>
      </c>
    </row>
    <row r="21" spans="1:19" x14ac:dyDescent="0.2">
      <c r="A21" s="12" t="s">
        <v>181</v>
      </c>
      <c r="B21" s="18">
        <v>18.4596920644344</v>
      </c>
      <c r="C21" s="10" t="s">
        <v>152</v>
      </c>
      <c r="D21" s="18">
        <v>124.539834956871</v>
      </c>
      <c r="E21" s="10" t="s">
        <v>152</v>
      </c>
      <c r="F21" s="18">
        <v>383.70947052029197</v>
      </c>
      <c r="G21" s="10" t="s">
        <v>152</v>
      </c>
      <c r="H21" s="18">
        <v>165.755673737259</v>
      </c>
      <c r="I21" s="10" t="s">
        <v>152</v>
      </c>
      <c r="J21" s="18">
        <v>104.610302397144</v>
      </c>
      <c r="K21" s="10" t="s">
        <v>152</v>
      </c>
      <c r="L21" s="18">
        <v>0</v>
      </c>
      <c r="M21" s="10" t="s">
        <v>167</v>
      </c>
      <c r="N21" s="18">
        <v>18.285262863151701</v>
      </c>
      <c r="O21" s="10" t="s">
        <v>152</v>
      </c>
      <c r="P21" s="18">
        <v>0</v>
      </c>
      <c r="Q21" s="10" t="s">
        <v>246</v>
      </c>
      <c r="R21" s="18">
        <v>89.159755426544194</v>
      </c>
      <c r="S21" s="10" t="s">
        <v>169</v>
      </c>
    </row>
    <row r="22" spans="1:19" x14ac:dyDescent="0.2">
      <c r="A22" s="12" t="s">
        <v>182</v>
      </c>
      <c r="B22" s="18">
        <v>16.983754039452201</v>
      </c>
      <c r="C22" s="10" t="s">
        <v>152</v>
      </c>
      <c r="D22" s="18">
        <v>128.969759987618</v>
      </c>
      <c r="E22" s="10" t="s">
        <v>152</v>
      </c>
      <c r="F22" s="18">
        <v>368.79325162384202</v>
      </c>
      <c r="G22" s="10" t="s">
        <v>152</v>
      </c>
      <c r="H22" s="18">
        <v>153.972129645373</v>
      </c>
      <c r="I22" s="10" t="s">
        <v>152</v>
      </c>
      <c r="J22" s="18">
        <v>107.602407794084</v>
      </c>
      <c r="K22" s="10" t="s">
        <v>152</v>
      </c>
      <c r="L22" s="18">
        <v>0</v>
      </c>
      <c r="M22" s="10" t="s">
        <v>167</v>
      </c>
      <c r="N22" s="18">
        <v>19.569003549552701</v>
      </c>
      <c r="O22" s="10" t="s">
        <v>152</v>
      </c>
      <c r="P22" s="18">
        <v>0</v>
      </c>
      <c r="Q22" s="10" t="s">
        <v>246</v>
      </c>
      <c r="R22" s="18">
        <v>88.531520295667505</v>
      </c>
      <c r="S22" s="10" t="s">
        <v>169</v>
      </c>
    </row>
    <row r="23" spans="1:19" x14ac:dyDescent="0.2">
      <c r="A23" s="12" t="s">
        <v>184</v>
      </c>
      <c r="B23" s="18">
        <v>21.739718386536001</v>
      </c>
      <c r="C23" s="10" t="s">
        <v>152</v>
      </c>
      <c r="D23" s="18">
        <v>134.31882949919699</v>
      </c>
      <c r="E23" s="10" t="s">
        <v>152</v>
      </c>
      <c r="F23" s="18">
        <v>340.50498405497302</v>
      </c>
      <c r="G23" s="10" t="s">
        <v>152</v>
      </c>
      <c r="H23" s="18">
        <v>140.794984265197</v>
      </c>
      <c r="I23" s="10" t="s">
        <v>152</v>
      </c>
      <c r="J23" s="18">
        <v>108.93422560787801</v>
      </c>
      <c r="K23" s="10" t="s">
        <v>152</v>
      </c>
      <c r="L23" s="18">
        <v>0</v>
      </c>
      <c r="M23" s="10" t="s">
        <v>167</v>
      </c>
      <c r="N23" s="18">
        <v>22.2666765415009</v>
      </c>
      <c r="O23" s="10" t="s">
        <v>152</v>
      </c>
      <c r="P23" s="18">
        <v>0</v>
      </c>
      <c r="Q23" s="10" t="s">
        <v>246</v>
      </c>
      <c r="R23" s="18">
        <v>88.133399463566107</v>
      </c>
      <c r="S23" s="10" t="s">
        <v>169</v>
      </c>
    </row>
    <row r="24" spans="1:19" x14ac:dyDescent="0.2">
      <c r="A24" s="12" t="s">
        <v>185</v>
      </c>
      <c r="B24" s="18">
        <v>53.374624891716998</v>
      </c>
      <c r="C24" s="10" t="s">
        <v>152</v>
      </c>
      <c r="D24" s="18">
        <v>135.793194727463</v>
      </c>
      <c r="E24" s="10" t="s">
        <v>152</v>
      </c>
      <c r="F24" s="18">
        <v>331.06890534765398</v>
      </c>
      <c r="G24" s="10" t="s">
        <v>152</v>
      </c>
      <c r="H24" s="18">
        <v>137.74568978859199</v>
      </c>
      <c r="I24" s="10" t="s">
        <v>152</v>
      </c>
      <c r="J24" s="18">
        <v>102.022385000602</v>
      </c>
      <c r="K24" s="10" t="s">
        <v>152</v>
      </c>
      <c r="L24" s="18">
        <v>0</v>
      </c>
      <c r="M24" s="10" t="s">
        <v>167</v>
      </c>
      <c r="N24" s="18">
        <v>25.479339256524199</v>
      </c>
      <c r="O24" s="10" t="s">
        <v>152</v>
      </c>
      <c r="P24" s="18">
        <v>0</v>
      </c>
      <c r="Q24" s="10" t="s">
        <v>246</v>
      </c>
      <c r="R24" s="18">
        <v>88.694647782519596</v>
      </c>
      <c r="S24" s="10" t="s">
        <v>169</v>
      </c>
    </row>
    <row r="25" spans="1:19" x14ac:dyDescent="0.2">
      <c r="A25" s="12" t="s">
        <v>187</v>
      </c>
      <c r="B25" s="18">
        <v>189.14350363426499</v>
      </c>
      <c r="C25" s="10" t="s">
        <v>152</v>
      </c>
      <c r="D25" s="18">
        <v>128.12232093339901</v>
      </c>
      <c r="E25" s="10" t="s">
        <v>152</v>
      </c>
      <c r="F25" s="18">
        <v>323.86515106300197</v>
      </c>
      <c r="G25" s="10" t="s">
        <v>152</v>
      </c>
      <c r="H25" s="18">
        <v>125.53939356572801</v>
      </c>
      <c r="I25" s="10" t="s">
        <v>152</v>
      </c>
      <c r="J25" s="18">
        <v>108.240965522675</v>
      </c>
      <c r="K25" s="10" t="s">
        <v>152</v>
      </c>
      <c r="L25" s="18">
        <v>0</v>
      </c>
      <c r="M25" s="10" t="s">
        <v>167</v>
      </c>
      <c r="N25" s="18">
        <v>24.019007291039799</v>
      </c>
      <c r="O25" s="10" t="s">
        <v>152</v>
      </c>
      <c r="P25" s="18">
        <v>0</v>
      </c>
      <c r="Q25" s="10" t="s">
        <v>246</v>
      </c>
      <c r="R25" s="18">
        <v>86.046350988240704</v>
      </c>
      <c r="S25" s="10" t="s">
        <v>169</v>
      </c>
    </row>
    <row r="26" spans="1:19" x14ac:dyDescent="0.2">
      <c r="A26" s="12" t="s">
        <v>188</v>
      </c>
      <c r="B26" s="18">
        <v>260.09978634878399</v>
      </c>
      <c r="C26" s="10" t="s">
        <v>152</v>
      </c>
      <c r="D26" s="18">
        <v>120.36364146375099</v>
      </c>
      <c r="E26" s="10" t="s">
        <v>152</v>
      </c>
      <c r="F26" s="18">
        <v>284.23487894170302</v>
      </c>
      <c r="G26" s="10" t="s">
        <v>152</v>
      </c>
      <c r="H26" s="18">
        <v>128.30653023766399</v>
      </c>
      <c r="I26" s="10" t="s">
        <v>152</v>
      </c>
      <c r="J26" s="18">
        <v>106.725102563467</v>
      </c>
      <c r="K26" s="10" t="s">
        <v>152</v>
      </c>
      <c r="L26" s="18">
        <v>0</v>
      </c>
      <c r="M26" s="10" t="s">
        <v>167</v>
      </c>
      <c r="N26" s="18">
        <v>22.048204934852901</v>
      </c>
      <c r="O26" s="10" t="s">
        <v>152</v>
      </c>
      <c r="P26" s="18">
        <v>0</v>
      </c>
      <c r="Q26" s="10" t="s">
        <v>246</v>
      </c>
      <c r="R26" s="18">
        <v>84.246632733068694</v>
      </c>
      <c r="S26" s="10" t="s">
        <v>169</v>
      </c>
    </row>
    <row r="27" spans="1:19" x14ac:dyDescent="0.2">
      <c r="A27" s="12" t="s">
        <v>189</v>
      </c>
      <c r="B27" s="18">
        <v>442.94433573392399</v>
      </c>
      <c r="C27" s="10" t="s">
        <v>152</v>
      </c>
      <c r="D27" s="18">
        <v>96.105693291286101</v>
      </c>
      <c r="E27" s="10" t="s">
        <v>152</v>
      </c>
      <c r="F27" s="18">
        <v>225.73165518803901</v>
      </c>
      <c r="G27" s="10" t="s">
        <v>152</v>
      </c>
      <c r="H27" s="18">
        <v>99.004900657770705</v>
      </c>
      <c r="I27" s="10" t="s">
        <v>152</v>
      </c>
      <c r="J27" s="18">
        <v>99.719905546612097</v>
      </c>
      <c r="K27" s="10" t="s">
        <v>152</v>
      </c>
      <c r="L27" s="18">
        <v>0</v>
      </c>
      <c r="M27" s="10" t="s">
        <v>167</v>
      </c>
      <c r="N27" s="18">
        <v>15.190420786836899</v>
      </c>
      <c r="O27" s="10" t="s">
        <v>152</v>
      </c>
      <c r="P27" s="18">
        <v>0</v>
      </c>
      <c r="Q27" s="10" t="s">
        <v>246</v>
      </c>
      <c r="R27" s="18">
        <v>70.9729912898853</v>
      </c>
      <c r="S27" s="10" t="s">
        <v>169</v>
      </c>
    </row>
    <row r="28" spans="1:19" x14ac:dyDescent="0.2">
      <c r="A28" s="12" t="s">
        <v>190</v>
      </c>
      <c r="B28" s="18">
        <v>737.68148593737305</v>
      </c>
      <c r="C28" s="10" t="s">
        <v>152</v>
      </c>
      <c r="D28" s="18">
        <v>118.40903079286799</v>
      </c>
      <c r="E28" s="10" t="s">
        <v>152</v>
      </c>
      <c r="F28" s="18">
        <v>334.73969933816898</v>
      </c>
      <c r="G28" s="10" t="s">
        <v>152</v>
      </c>
      <c r="H28" s="18">
        <v>134.112352960019</v>
      </c>
      <c r="I28" s="10" t="s">
        <v>152</v>
      </c>
      <c r="J28" s="18">
        <v>122.334782275921</v>
      </c>
      <c r="K28" s="10" t="s">
        <v>152</v>
      </c>
      <c r="L28" s="18">
        <v>0</v>
      </c>
      <c r="M28" s="10" t="s">
        <v>167</v>
      </c>
      <c r="N28" s="18">
        <v>13.0554249634201</v>
      </c>
      <c r="O28" s="10" t="s">
        <v>152</v>
      </c>
      <c r="P28" s="18">
        <v>0</v>
      </c>
      <c r="Q28" s="10" t="s">
        <v>246</v>
      </c>
      <c r="R28" s="18">
        <v>92.387454131117494</v>
      </c>
      <c r="S28" s="10" t="s">
        <v>169</v>
      </c>
    </row>
    <row r="29" spans="1:19" x14ac:dyDescent="0.2">
      <c r="A29" s="12" t="s">
        <v>191</v>
      </c>
      <c r="B29" s="18">
        <v>786.45014508725501</v>
      </c>
      <c r="C29" s="10" t="s">
        <v>152</v>
      </c>
      <c r="D29" s="18">
        <v>89.856084915393893</v>
      </c>
      <c r="E29" s="10" t="s">
        <v>152</v>
      </c>
      <c r="F29" s="18">
        <v>295.26586174836598</v>
      </c>
      <c r="G29" s="10" t="s">
        <v>152</v>
      </c>
      <c r="H29" s="18">
        <v>129.454844401592</v>
      </c>
      <c r="I29" s="10" t="s">
        <v>152</v>
      </c>
      <c r="J29" s="18">
        <v>108.779806892591</v>
      </c>
      <c r="K29" s="10" t="s">
        <v>152</v>
      </c>
      <c r="L29" s="18">
        <v>0</v>
      </c>
      <c r="M29" s="10" t="s">
        <v>167</v>
      </c>
      <c r="N29" s="18">
        <v>20.455817433794401</v>
      </c>
      <c r="O29" s="10" t="s">
        <v>152</v>
      </c>
      <c r="P29" s="18">
        <v>0</v>
      </c>
      <c r="Q29" s="10" t="s">
        <v>246</v>
      </c>
      <c r="R29" s="18">
        <v>84.162912349366906</v>
      </c>
      <c r="S29" s="10" t="s">
        <v>169</v>
      </c>
    </row>
    <row r="30" spans="1:19" x14ac:dyDescent="0.2">
      <c r="A30" s="12" t="s">
        <v>192</v>
      </c>
      <c r="B30" s="18">
        <v>521.54539579061702</v>
      </c>
      <c r="C30" s="10" t="s">
        <v>152</v>
      </c>
      <c r="D30" s="18">
        <v>108.055757886694</v>
      </c>
      <c r="E30" s="10" t="s">
        <v>152</v>
      </c>
      <c r="F30" s="18">
        <v>271.76767324768298</v>
      </c>
      <c r="G30" s="10" t="s">
        <v>152</v>
      </c>
      <c r="H30" s="18">
        <v>134.86350557937101</v>
      </c>
      <c r="I30" s="10" t="s">
        <v>152</v>
      </c>
      <c r="J30" s="18">
        <v>105.332007213428</v>
      </c>
      <c r="K30" s="10" t="s">
        <v>152</v>
      </c>
      <c r="L30" s="18">
        <v>0</v>
      </c>
      <c r="M30" s="10" t="s">
        <v>167</v>
      </c>
      <c r="N30" s="18">
        <v>42.179486508829498</v>
      </c>
      <c r="O30" s="10" t="s">
        <v>152</v>
      </c>
      <c r="P30" s="18">
        <v>0</v>
      </c>
      <c r="Q30" s="10" t="s">
        <v>246</v>
      </c>
      <c r="R30" s="18">
        <v>91.373669923155504</v>
      </c>
      <c r="S30" s="10" t="s">
        <v>169</v>
      </c>
    </row>
    <row r="31" spans="1:19" x14ac:dyDescent="0.2">
      <c r="A31" s="12" t="s">
        <v>193</v>
      </c>
      <c r="B31" s="18">
        <v>286.033164311669</v>
      </c>
      <c r="C31" s="10" t="s">
        <v>152</v>
      </c>
      <c r="D31" s="18">
        <v>104.854154894998</v>
      </c>
      <c r="E31" s="10" t="s">
        <v>319</v>
      </c>
      <c r="F31" s="18">
        <v>268.83194591582799</v>
      </c>
      <c r="G31" s="10" t="s">
        <v>152</v>
      </c>
      <c r="H31" s="18">
        <v>134.655432973762</v>
      </c>
      <c r="I31" s="10" t="s">
        <v>152</v>
      </c>
      <c r="J31" s="18">
        <v>103.745516300997</v>
      </c>
      <c r="K31" s="10" t="s">
        <v>152</v>
      </c>
      <c r="L31" s="18">
        <v>0</v>
      </c>
      <c r="M31" s="10" t="s">
        <v>186</v>
      </c>
      <c r="N31" s="18">
        <v>42.825647489018799</v>
      </c>
      <c r="O31" s="10" t="s">
        <v>152</v>
      </c>
      <c r="P31" s="18">
        <v>0</v>
      </c>
      <c r="Q31" s="10" t="s">
        <v>246</v>
      </c>
      <c r="R31" s="18">
        <v>86.035255877092098</v>
      </c>
      <c r="S31" s="10" t="s">
        <v>320</v>
      </c>
    </row>
    <row r="32" spans="1:19" x14ac:dyDescent="0.2">
      <c r="A32" s="15" t="s">
        <v>195</v>
      </c>
      <c r="B32" s="19">
        <v>224.541727534046</v>
      </c>
      <c r="C32" s="14" t="s">
        <v>152</v>
      </c>
      <c r="D32" s="19">
        <v>110.650485833114</v>
      </c>
      <c r="E32" s="14" t="s">
        <v>152</v>
      </c>
      <c r="F32" s="19">
        <v>290.72863806461203</v>
      </c>
      <c r="G32" s="14" t="s">
        <v>152</v>
      </c>
      <c r="H32" s="19">
        <v>137.48196606720001</v>
      </c>
      <c r="I32" s="14" t="s">
        <v>152</v>
      </c>
      <c r="J32" s="19">
        <v>115.004954746647</v>
      </c>
      <c r="K32" s="14" t="s">
        <v>152</v>
      </c>
      <c r="L32" s="19">
        <v>0</v>
      </c>
      <c r="M32" s="14" t="s">
        <v>186</v>
      </c>
      <c r="N32" s="19">
        <v>39.621368871102398</v>
      </c>
      <c r="O32" s="14" t="s">
        <v>152</v>
      </c>
      <c r="P32" s="19">
        <v>0</v>
      </c>
      <c r="Q32" s="14" t="s">
        <v>246</v>
      </c>
      <c r="R32" s="19">
        <v>87.403739255805704</v>
      </c>
      <c r="S32" s="14" t="s">
        <v>152</v>
      </c>
    </row>
    <row r="34" spans="1:2" x14ac:dyDescent="0.2">
      <c r="A34" s="16" t="s">
        <v>196</v>
      </c>
      <c r="B34" s="16" t="s">
        <v>197</v>
      </c>
    </row>
    <row r="36" spans="1:2" x14ac:dyDescent="0.2">
      <c r="B36" s="16" t="s">
        <v>321</v>
      </c>
    </row>
    <row r="37" spans="1:2" x14ac:dyDescent="0.2">
      <c r="B37" s="16" t="s">
        <v>322</v>
      </c>
    </row>
    <row r="38" spans="1:2" x14ac:dyDescent="0.2">
      <c r="B38" s="16" t="s">
        <v>323</v>
      </c>
    </row>
    <row r="39" spans="1:2" x14ac:dyDescent="0.2">
      <c r="B39" s="16" t="s">
        <v>324</v>
      </c>
    </row>
    <row r="41" spans="1:2" x14ac:dyDescent="0.2">
      <c r="B41" s="16" t="s">
        <v>203</v>
      </c>
    </row>
    <row r="42" spans="1:2" x14ac:dyDescent="0.2">
      <c r="B42" s="16" t="s">
        <v>250</v>
      </c>
    </row>
    <row r="43" spans="1:2" x14ac:dyDescent="0.2">
      <c r="B43" s="16" t="s">
        <v>325</v>
      </c>
    </row>
    <row r="44" spans="1:2" x14ac:dyDescent="0.2">
      <c r="B44" s="16" t="s">
        <v>204</v>
      </c>
    </row>
    <row r="47" spans="1:2" x14ac:dyDescent="0.2">
      <c r="A47" s="17" t="str">
        <f>HYPERLINK("#'KENO 3'!A2", "&lt;&lt;&lt; Previous table")</f>
        <v>&lt;&lt;&lt; Previous table</v>
      </c>
    </row>
    <row r="48" spans="1:2" x14ac:dyDescent="0.2">
      <c r="A48" s="17" t="str">
        <f>HYPERLINK("#'KENO 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HYPERLINK("#'INDEX'!B55", "Link to index")</f>
        <v>Link to index</v>
      </c>
    </row>
    <row r="2" spans="1:19" ht="15.75" customHeight="1" x14ac:dyDescent="0.2">
      <c r="A2" s="27" t="s">
        <v>329</v>
      </c>
      <c r="B2" s="28"/>
      <c r="C2" s="28"/>
      <c r="D2" s="28"/>
      <c r="E2" s="28"/>
      <c r="F2" s="28"/>
      <c r="G2" s="28"/>
      <c r="H2" s="28"/>
      <c r="I2" s="28"/>
      <c r="J2" s="28"/>
      <c r="K2" s="28"/>
      <c r="L2" s="28"/>
      <c r="M2" s="28"/>
      <c r="N2" s="28"/>
      <c r="O2" s="28"/>
      <c r="P2" s="28"/>
      <c r="Q2" s="28"/>
      <c r="R2" s="28"/>
      <c r="S2" s="28"/>
    </row>
    <row r="3" spans="1:19" ht="15.75" customHeight="1" x14ac:dyDescent="0.2">
      <c r="A3" s="27" t="s">
        <v>66</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152</v>
      </c>
      <c r="D7" s="9">
        <v>91.45</v>
      </c>
      <c r="E7" s="10" t="s">
        <v>152</v>
      </c>
      <c r="F7" s="9">
        <v>0</v>
      </c>
      <c r="G7" s="10" t="s">
        <v>152</v>
      </c>
      <c r="H7" s="9">
        <v>54.16</v>
      </c>
      <c r="I7" s="10" t="s">
        <v>152</v>
      </c>
      <c r="J7" s="9">
        <v>15.611000000000001</v>
      </c>
      <c r="K7" s="10" t="s">
        <v>152</v>
      </c>
      <c r="L7" s="9">
        <v>15.176</v>
      </c>
      <c r="M7" s="10" t="s">
        <v>152</v>
      </c>
      <c r="N7" s="9">
        <v>6.7830000000000004</v>
      </c>
      <c r="O7" s="10" t="s">
        <v>152</v>
      </c>
      <c r="P7" s="9">
        <v>0</v>
      </c>
      <c r="Q7" s="10" t="s">
        <v>246</v>
      </c>
      <c r="R7" s="9">
        <v>183.18</v>
      </c>
      <c r="S7" s="10" t="s">
        <v>152</v>
      </c>
    </row>
    <row r="8" spans="1:19" x14ac:dyDescent="0.2">
      <c r="A8" s="12" t="s">
        <v>164</v>
      </c>
      <c r="B8" s="9">
        <v>0</v>
      </c>
      <c r="C8" s="10" t="s">
        <v>152</v>
      </c>
      <c r="D8" s="9">
        <v>85.2</v>
      </c>
      <c r="E8" s="10" t="s">
        <v>152</v>
      </c>
      <c r="F8" s="9">
        <v>0</v>
      </c>
      <c r="G8" s="10" t="s">
        <v>152</v>
      </c>
      <c r="H8" s="9">
        <v>53.564999999999998</v>
      </c>
      <c r="I8" s="10" t="s">
        <v>152</v>
      </c>
      <c r="J8" s="9">
        <v>12.631</v>
      </c>
      <c r="K8" s="10" t="s">
        <v>152</v>
      </c>
      <c r="L8" s="9">
        <v>18.312000000000001</v>
      </c>
      <c r="M8" s="10" t="s">
        <v>152</v>
      </c>
      <c r="N8" s="9">
        <v>6.8559999999999999</v>
      </c>
      <c r="O8" s="10" t="s">
        <v>152</v>
      </c>
      <c r="P8" s="9">
        <v>0</v>
      </c>
      <c r="Q8" s="10" t="s">
        <v>246</v>
      </c>
      <c r="R8" s="9">
        <v>176.56399999999999</v>
      </c>
      <c r="S8" s="10" t="s">
        <v>152</v>
      </c>
    </row>
    <row r="9" spans="1:19" x14ac:dyDescent="0.2">
      <c r="A9" s="12" t="s">
        <v>165</v>
      </c>
      <c r="B9" s="9">
        <v>0.71299999999999997</v>
      </c>
      <c r="C9" s="10" t="s">
        <v>152</v>
      </c>
      <c r="D9" s="9">
        <v>0</v>
      </c>
      <c r="E9" s="10" t="s">
        <v>167</v>
      </c>
      <c r="F9" s="9">
        <v>0</v>
      </c>
      <c r="G9" s="10" t="s">
        <v>152</v>
      </c>
      <c r="H9" s="9">
        <v>65.186000000000007</v>
      </c>
      <c r="I9" s="10" t="s">
        <v>152</v>
      </c>
      <c r="J9" s="9">
        <v>12.46</v>
      </c>
      <c r="K9" s="10" t="s">
        <v>152</v>
      </c>
      <c r="L9" s="9">
        <v>17.576000000000001</v>
      </c>
      <c r="M9" s="10" t="s">
        <v>152</v>
      </c>
      <c r="N9" s="9">
        <v>6.5979999999999999</v>
      </c>
      <c r="O9" s="10" t="s">
        <v>152</v>
      </c>
      <c r="P9" s="9">
        <v>0</v>
      </c>
      <c r="Q9" s="10" t="s">
        <v>246</v>
      </c>
      <c r="R9" s="9">
        <v>102.533</v>
      </c>
      <c r="S9" s="10" t="s">
        <v>169</v>
      </c>
    </row>
    <row r="10" spans="1:19" x14ac:dyDescent="0.2">
      <c r="A10" s="12" t="s">
        <v>166</v>
      </c>
      <c r="B10" s="9">
        <v>0.628</v>
      </c>
      <c r="C10" s="10" t="s">
        <v>152</v>
      </c>
      <c r="D10" s="9">
        <v>36.299999999999997</v>
      </c>
      <c r="E10" s="10" t="s">
        <v>330</v>
      </c>
      <c r="F10" s="9">
        <v>0</v>
      </c>
      <c r="G10" s="10" t="s">
        <v>152</v>
      </c>
      <c r="H10" s="9">
        <v>67.019000000000005</v>
      </c>
      <c r="I10" s="10" t="s">
        <v>152</v>
      </c>
      <c r="J10" s="9">
        <v>10.454000000000001</v>
      </c>
      <c r="K10" s="10" t="s">
        <v>152</v>
      </c>
      <c r="L10" s="9">
        <v>15.96</v>
      </c>
      <c r="M10" s="10" t="s">
        <v>152</v>
      </c>
      <c r="N10" s="9">
        <v>6.0869999999999997</v>
      </c>
      <c r="O10" s="10" t="s">
        <v>152</v>
      </c>
      <c r="P10" s="9">
        <v>0</v>
      </c>
      <c r="Q10" s="10" t="s">
        <v>246</v>
      </c>
      <c r="R10" s="9">
        <v>136.44800000000001</v>
      </c>
      <c r="S10" s="10" t="s">
        <v>330</v>
      </c>
    </row>
    <row r="11" spans="1:19" x14ac:dyDescent="0.2">
      <c r="A11" s="12" t="s">
        <v>170</v>
      </c>
      <c r="B11" s="9">
        <v>0.57799999999999996</v>
      </c>
      <c r="C11" s="10" t="s">
        <v>152</v>
      </c>
      <c r="D11" s="9">
        <v>84.007000000000005</v>
      </c>
      <c r="E11" s="10" t="s">
        <v>330</v>
      </c>
      <c r="F11" s="9">
        <v>0</v>
      </c>
      <c r="G11" s="10" t="s">
        <v>152</v>
      </c>
      <c r="H11" s="9">
        <v>68.471000000000004</v>
      </c>
      <c r="I11" s="10" t="s">
        <v>152</v>
      </c>
      <c r="J11" s="9">
        <v>11.276</v>
      </c>
      <c r="K11" s="10" t="s">
        <v>152</v>
      </c>
      <c r="L11" s="9">
        <v>16.928999999999998</v>
      </c>
      <c r="M11" s="10" t="s">
        <v>152</v>
      </c>
      <c r="N11" s="9">
        <v>6.6890000000000001</v>
      </c>
      <c r="O11" s="10" t="s">
        <v>152</v>
      </c>
      <c r="P11" s="9">
        <v>0</v>
      </c>
      <c r="Q11" s="10" t="s">
        <v>246</v>
      </c>
      <c r="R11" s="9">
        <v>187.95</v>
      </c>
      <c r="S11" s="10" t="s">
        <v>330</v>
      </c>
    </row>
    <row r="12" spans="1:19" x14ac:dyDescent="0.2">
      <c r="A12" s="12" t="s">
        <v>171</v>
      </c>
      <c r="B12" s="9">
        <v>0.71699999999999997</v>
      </c>
      <c r="C12" s="10" t="s">
        <v>152</v>
      </c>
      <c r="D12" s="9">
        <v>86.212000000000003</v>
      </c>
      <c r="E12" s="10" t="s">
        <v>330</v>
      </c>
      <c r="F12" s="9">
        <v>0</v>
      </c>
      <c r="G12" s="10" t="s">
        <v>152</v>
      </c>
      <c r="H12" s="9">
        <v>79.914000000000001</v>
      </c>
      <c r="I12" s="10" t="s">
        <v>152</v>
      </c>
      <c r="J12" s="9">
        <v>15.185</v>
      </c>
      <c r="K12" s="10" t="s">
        <v>152</v>
      </c>
      <c r="L12" s="9">
        <v>19.957999999999998</v>
      </c>
      <c r="M12" s="10" t="s">
        <v>152</v>
      </c>
      <c r="N12" s="9">
        <v>6.5609999999999999</v>
      </c>
      <c r="O12" s="10" t="s">
        <v>152</v>
      </c>
      <c r="P12" s="9">
        <v>0</v>
      </c>
      <c r="Q12" s="10" t="s">
        <v>246</v>
      </c>
      <c r="R12" s="9">
        <v>208.547</v>
      </c>
      <c r="S12" s="10" t="s">
        <v>330</v>
      </c>
    </row>
    <row r="13" spans="1:19" x14ac:dyDescent="0.2">
      <c r="A13" s="12" t="s">
        <v>172</v>
      </c>
      <c r="B13" s="9">
        <v>0.70599999999999996</v>
      </c>
      <c r="C13" s="10" t="s">
        <v>152</v>
      </c>
      <c r="D13" s="9">
        <v>83.918000000000006</v>
      </c>
      <c r="E13" s="10" t="s">
        <v>330</v>
      </c>
      <c r="F13" s="9">
        <v>0</v>
      </c>
      <c r="G13" s="10" t="s">
        <v>152</v>
      </c>
      <c r="H13" s="9">
        <v>86.012</v>
      </c>
      <c r="I13" s="10" t="s">
        <v>152</v>
      </c>
      <c r="J13" s="9">
        <v>13.516</v>
      </c>
      <c r="K13" s="10" t="s">
        <v>152</v>
      </c>
      <c r="L13" s="9">
        <v>20.352</v>
      </c>
      <c r="M13" s="10" t="s">
        <v>152</v>
      </c>
      <c r="N13" s="9">
        <v>6.3419999999999996</v>
      </c>
      <c r="O13" s="10" t="s">
        <v>152</v>
      </c>
      <c r="P13" s="9">
        <v>0</v>
      </c>
      <c r="Q13" s="10" t="s">
        <v>246</v>
      </c>
      <c r="R13" s="9">
        <v>210.846</v>
      </c>
      <c r="S13" s="10" t="s">
        <v>330</v>
      </c>
    </row>
    <row r="14" spans="1:19" x14ac:dyDescent="0.2">
      <c r="A14" s="12" t="s">
        <v>173</v>
      </c>
      <c r="B14" s="9">
        <v>0.95099999999999996</v>
      </c>
      <c r="C14" s="10" t="s">
        <v>152</v>
      </c>
      <c r="D14" s="9">
        <v>80.293999999999997</v>
      </c>
      <c r="E14" s="10" t="s">
        <v>330</v>
      </c>
      <c r="F14" s="9">
        <v>0</v>
      </c>
      <c r="G14" s="10" t="s">
        <v>152</v>
      </c>
      <c r="H14" s="9">
        <v>79.343000000000004</v>
      </c>
      <c r="I14" s="10" t="s">
        <v>152</v>
      </c>
      <c r="J14" s="9">
        <v>13.092000000000001</v>
      </c>
      <c r="K14" s="10" t="s">
        <v>152</v>
      </c>
      <c r="L14" s="9">
        <v>20.78</v>
      </c>
      <c r="M14" s="10" t="s">
        <v>152</v>
      </c>
      <c r="N14" s="9">
        <v>7.2690000000000001</v>
      </c>
      <c r="O14" s="10" t="s">
        <v>152</v>
      </c>
      <c r="P14" s="9">
        <v>0</v>
      </c>
      <c r="Q14" s="10" t="s">
        <v>246</v>
      </c>
      <c r="R14" s="9">
        <v>201.72900000000001</v>
      </c>
      <c r="S14" s="10" t="s">
        <v>330</v>
      </c>
    </row>
    <row r="15" spans="1:19" x14ac:dyDescent="0.2">
      <c r="A15" s="12" t="s">
        <v>174</v>
      </c>
      <c r="B15" s="9">
        <v>0.91100000000000003</v>
      </c>
      <c r="C15" s="10" t="s">
        <v>152</v>
      </c>
      <c r="D15" s="9">
        <v>88.665000000000006</v>
      </c>
      <c r="E15" s="10" t="s">
        <v>168</v>
      </c>
      <c r="F15" s="9">
        <v>10.119237999999999</v>
      </c>
      <c r="G15" s="10" t="s">
        <v>175</v>
      </c>
      <c r="H15" s="9">
        <v>86.249368259999997</v>
      </c>
      <c r="I15" s="10" t="s">
        <v>152</v>
      </c>
      <c r="J15" s="9">
        <v>13.587999999999999</v>
      </c>
      <c r="K15" s="10" t="s">
        <v>152</v>
      </c>
      <c r="L15" s="9">
        <v>22.363</v>
      </c>
      <c r="M15" s="10" t="s">
        <v>152</v>
      </c>
      <c r="N15" s="9">
        <v>6.548</v>
      </c>
      <c r="O15" s="10" t="s">
        <v>152</v>
      </c>
      <c r="P15" s="9">
        <v>0</v>
      </c>
      <c r="Q15" s="10" t="s">
        <v>246</v>
      </c>
      <c r="R15" s="9">
        <v>228.44360626</v>
      </c>
      <c r="S15" s="10" t="s">
        <v>152</v>
      </c>
    </row>
    <row r="16" spans="1:19" x14ac:dyDescent="0.2">
      <c r="A16" s="12" t="s">
        <v>176</v>
      </c>
      <c r="B16" s="9">
        <v>0.94299999999999995</v>
      </c>
      <c r="C16" s="10" t="s">
        <v>152</v>
      </c>
      <c r="D16" s="9">
        <v>105.416</v>
      </c>
      <c r="E16" s="10" t="s">
        <v>152</v>
      </c>
      <c r="F16" s="9">
        <v>8.1800493000000003</v>
      </c>
      <c r="G16" s="10" t="s">
        <v>152</v>
      </c>
      <c r="H16" s="9">
        <v>96.438000000000002</v>
      </c>
      <c r="I16" s="10" t="s">
        <v>152</v>
      </c>
      <c r="J16" s="9">
        <v>16.702000000000002</v>
      </c>
      <c r="K16" s="10" t="s">
        <v>152</v>
      </c>
      <c r="L16" s="9">
        <v>25.792000000000002</v>
      </c>
      <c r="M16" s="10" t="s">
        <v>152</v>
      </c>
      <c r="N16" s="9">
        <v>6.5869999999999997</v>
      </c>
      <c r="O16" s="10" t="s">
        <v>152</v>
      </c>
      <c r="P16" s="9">
        <v>0</v>
      </c>
      <c r="Q16" s="10" t="s">
        <v>246</v>
      </c>
      <c r="R16" s="9">
        <v>260.05804929999999</v>
      </c>
      <c r="S16" s="10" t="s">
        <v>152</v>
      </c>
    </row>
    <row r="17" spans="1:19" x14ac:dyDescent="0.2">
      <c r="A17" s="12" t="s">
        <v>177</v>
      </c>
      <c r="B17" s="9">
        <v>0.90900000000000003</v>
      </c>
      <c r="C17" s="10" t="s">
        <v>152</v>
      </c>
      <c r="D17" s="9">
        <v>112.634</v>
      </c>
      <c r="E17" s="10" t="s">
        <v>152</v>
      </c>
      <c r="F17" s="9">
        <v>8.9672839999999994</v>
      </c>
      <c r="G17" s="10" t="s">
        <v>152</v>
      </c>
      <c r="H17" s="9">
        <v>89.150999999999996</v>
      </c>
      <c r="I17" s="10" t="s">
        <v>152</v>
      </c>
      <c r="J17" s="9">
        <v>19.324000000000002</v>
      </c>
      <c r="K17" s="10" t="s">
        <v>152</v>
      </c>
      <c r="L17" s="9">
        <v>25.024000000000001</v>
      </c>
      <c r="M17" s="10" t="s">
        <v>152</v>
      </c>
      <c r="N17" s="9">
        <v>5.8408227500000001</v>
      </c>
      <c r="O17" s="10" t="s">
        <v>152</v>
      </c>
      <c r="P17" s="9">
        <v>0</v>
      </c>
      <c r="Q17" s="10" t="s">
        <v>246</v>
      </c>
      <c r="R17" s="9">
        <v>261.85010675000001</v>
      </c>
      <c r="S17" s="10" t="s">
        <v>152</v>
      </c>
    </row>
    <row r="18" spans="1:19" x14ac:dyDescent="0.2">
      <c r="A18" s="12" t="s">
        <v>178</v>
      </c>
      <c r="B18" s="9">
        <v>1.016</v>
      </c>
      <c r="C18" s="10" t="s">
        <v>152</v>
      </c>
      <c r="D18" s="9">
        <v>123.607</v>
      </c>
      <c r="E18" s="10" t="s">
        <v>152</v>
      </c>
      <c r="F18" s="9">
        <v>9.1313060000000004</v>
      </c>
      <c r="G18" s="10" t="s">
        <v>152</v>
      </c>
      <c r="H18" s="9">
        <v>100.42400000000001</v>
      </c>
      <c r="I18" s="10" t="s">
        <v>152</v>
      </c>
      <c r="J18" s="9">
        <v>17.626000000000001</v>
      </c>
      <c r="K18" s="10" t="s">
        <v>152</v>
      </c>
      <c r="L18" s="9">
        <v>27.600999999999999</v>
      </c>
      <c r="M18" s="10" t="s">
        <v>152</v>
      </c>
      <c r="N18" s="9">
        <v>5.7869999999999999</v>
      </c>
      <c r="O18" s="10" t="s">
        <v>152</v>
      </c>
      <c r="P18" s="9">
        <v>0</v>
      </c>
      <c r="Q18" s="10" t="s">
        <v>246</v>
      </c>
      <c r="R18" s="9">
        <v>285.19230599999997</v>
      </c>
      <c r="S18" s="10" t="s">
        <v>152</v>
      </c>
    </row>
    <row r="19" spans="1:19" x14ac:dyDescent="0.2">
      <c r="A19" s="12" t="s">
        <v>179</v>
      </c>
      <c r="B19" s="9">
        <v>1.048</v>
      </c>
      <c r="C19" s="10" t="s">
        <v>152</v>
      </c>
      <c r="D19" s="9">
        <v>134.19900000000001</v>
      </c>
      <c r="E19" s="10" t="s">
        <v>152</v>
      </c>
      <c r="F19" s="9">
        <v>13.226917</v>
      </c>
      <c r="G19" s="10" t="s">
        <v>152</v>
      </c>
      <c r="H19" s="9">
        <v>107.56100000000001</v>
      </c>
      <c r="I19" s="10" t="s">
        <v>152</v>
      </c>
      <c r="J19" s="9">
        <v>16.414999999999999</v>
      </c>
      <c r="K19" s="10" t="s">
        <v>152</v>
      </c>
      <c r="L19" s="9">
        <v>27.654</v>
      </c>
      <c r="M19" s="10" t="s">
        <v>152</v>
      </c>
      <c r="N19" s="9">
        <v>7.048</v>
      </c>
      <c r="O19" s="10" t="s">
        <v>210</v>
      </c>
      <c r="P19" s="9">
        <v>0</v>
      </c>
      <c r="Q19" s="10" t="s">
        <v>246</v>
      </c>
      <c r="R19" s="9">
        <v>307.15191700000003</v>
      </c>
      <c r="S19" s="10" t="s">
        <v>152</v>
      </c>
    </row>
    <row r="20" spans="1:19" x14ac:dyDescent="0.2">
      <c r="A20" s="12" t="s">
        <v>180</v>
      </c>
      <c r="B20" s="9">
        <v>1.1020000000000001</v>
      </c>
      <c r="C20" s="10" t="s">
        <v>152</v>
      </c>
      <c r="D20" s="9">
        <v>134.71299999999999</v>
      </c>
      <c r="E20" s="10" t="s">
        <v>152</v>
      </c>
      <c r="F20" s="9">
        <v>14.921777000000001</v>
      </c>
      <c r="G20" s="10" t="s">
        <v>152</v>
      </c>
      <c r="H20" s="9">
        <v>109.325</v>
      </c>
      <c r="I20" s="10" t="s">
        <v>152</v>
      </c>
      <c r="J20" s="9">
        <v>18.103000000000002</v>
      </c>
      <c r="K20" s="10" t="s">
        <v>152</v>
      </c>
      <c r="L20" s="9">
        <v>29.166</v>
      </c>
      <c r="M20" s="10" t="s">
        <v>152</v>
      </c>
      <c r="N20" s="9">
        <v>13.894</v>
      </c>
      <c r="O20" s="10" t="s">
        <v>152</v>
      </c>
      <c r="P20" s="9">
        <v>0</v>
      </c>
      <c r="Q20" s="10" t="s">
        <v>246</v>
      </c>
      <c r="R20" s="9">
        <v>321.22477700000002</v>
      </c>
      <c r="S20" s="10" t="s">
        <v>152</v>
      </c>
    </row>
    <row r="21" spans="1:19" x14ac:dyDescent="0.2">
      <c r="A21" s="12" t="s">
        <v>181</v>
      </c>
      <c r="B21" s="9">
        <v>0.65</v>
      </c>
      <c r="C21" s="10" t="s">
        <v>152</v>
      </c>
      <c r="D21" s="9">
        <v>133.24600000000001</v>
      </c>
      <c r="E21" s="10" t="s">
        <v>152</v>
      </c>
      <c r="F21" s="9">
        <v>15.166644</v>
      </c>
      <c r="G21" s="10" t="s">
        <v>152</v>
      </c>
      <c r="H21" s="9">
        <v>110.333</v>
      </c>
      <c r="I21" s="10" t="s">
        <v>152</v>
      </c>
      <c r="J21" s="9">
        <v>20.342928520000001</v>
      </c>
      <c r="K21" s="10" t="s">
        <v>152</v>
      </c>
      <c r="L21" s="9">
        <v>32.424616</v>
      </c>
      <c r="M21" s="10" t="s">
        <v>152</v>
      </c>
      <c r="N21" s="9">
        <v>14.996725</v>
      </c>
      <c r="O21" s="10" t="s">
        <v>152</v>
      </c>
      <c r="P21" s="9">
        <v>0</v>
      </c>
      <c r="Q21" s="10" t="s">
        <v>246</v>
      </c>
      <c r="R21" s="9">
        <v>327.15991351999998</v>
      </c>
      <c r="S21" s="10" t="s">
        <v>152</v>
      </c>
    </row>
    <row r="22" spans="1:19" x14ac:dyDescent="0.2">
      <c r="A22" s="12" t="s">
        <v>182</v>
      </c>
      <c r="B22" s="9">
        <v>1.1819999999999999</v>
      </c>
      <c r="C22" s="10" t="s">
        <v>152</v>
      </c>
      <c r="D22" s="9">
        <v>142.77099999999999</v>
      </c>
      <c r="E22" s="10" t="s">
        <v>152</v>
      </c>
      <c r="F22" s="9">
        <v>14.208098</v>
      </c>
      <c r="G22" s="10" t="s">
        <v>152</v>
      </c>
      <c r="H22" s="9">
        <v>102.56100000000001</v>
      </c>
      <c r="I22" s="10" t="s">
        <v>152</v>
      </c>
      <c r="J22" s="9">
        <v>19.12722514</v>
      </c>
      <c r="K22" s="10" t="s">
        <v>152</v>
      </c>
      <c r="L22" s="9">
        <v>30.207000000000001</v>
      </c>
      <c r="M22" s="10" t="s">
        <v>152</v>
      </c>
      <c r="N22" s="9">
        <v>16.737841549999999</v>
      </c>
      <c r="O22" s="10" t="s">
        <v>152</v>
      </c>
      <c r="P22" s="9">
        <v>0</v>
      </c>
      <c r="Q22" s="10" t="s">
        <v>246</v>
      </c>
      <c r="R22" s="9">
        <v>326.79416469</v>
      </c>
      <c r="S22" s="10" t="s">
        <v>152</v>
      </c>
    </row>
    <row r="23" spans="1:19" x14ac:dyDescent="0.2">
      <c r="A23" s="12" t="s">
        <v>184</v>
      </c>
      <c r="B23" s="9">
        <v>1.4610000000000001</v>
      </c>
      <c r="C23" s="10" t="s">
        <v>152</v>
      </c>
      <c r="D23" s="9">
        <v>153.17500000000001</v>
      </c>
      <c r="E23" s="10" t="s">
        <v>152</v>
      </c>
      <c r="F23" s="9">
        <v>11.400969999999999</v>
      </c>
      <c r="G23" s="10" t="s">
        <v>152</v>
      </c>
      <c r="H23" s="9">
        <v>104.901</v>
      </c>
      <c r="I23" s="10" t="s">
        <v>152</v>
      </c>
      <c r="J23" s="9">
        <v>21.869</v>
      </c>
      <c r="K23" s="10" t="s">
        <v>152</v>
      </c>
      <c r="L23" s="9">
        <v>33.335999999999999</v>
      </c>
      <c r="M23" s="10" t="s">
        <v>152</v>
      </c>
      <c r="N23" s="9">
        <v>19.701202380000002</v>
      </c>
      <c r="O23" s="10" t="s">
        <v>152</v>
      </c>
      <c r="P23" s="9">
        <v>0</v>
      </c>
      <c r="Q23" s="10" t="s">
        <v>246</v>
      </c>
      <c r="R23" s="9">
        <v>345.84417237999997</v>
      </c>
      <c r="S23" s="10" t="s">
        <v>152</v>
      </c>
    </row>
    <row r="24" spans="1:19" x14ac:dyDescent="0.2">
      <c r="A24" s="12" t="s">
        <v>185</v>
      </c>
      <c r="B24" s="9">
        <v>2.7050000000000001</v>
      </c>
      <c r="C24" s="10" t="s">
        <v>152</v>
      </c>
      <c r="D24" s="9">
        <v>160.02699999999999</v>
      </c>
      <c r="E24" s="10" t="s">
        <v>152</v>
      </c>
      <c r="F24" s="9">
        <v>13.754465</v>
      </c>
      <c r="G24" s="10" t="s">
        <v>152</v>
      </c>
      <c r="H24" s="9">
        <v>101.14829499</v>
      </c>
      <c r="I24" s="10" t="s">
        <v>152</v>
      </c>
      <c r="J24" s="9">
        <v>24.027999999999999</v>
      </c>
      <c r="K24" s="10" t="s">
        <v>152</v>
      </c>
      <c r="L24" s="9">
        <v>31.773</v>
      </c>
      <c r="M24" s="10" t="s">
        <v>152</v>
      </c>
      <c r="N24" s="9">
        <v>23.353783225000001</v>
      </c>
      <c r="O24" s="10" t="s">
        <v>152</v>
      </c>
      <c r="P24" s="9">
        <v>0</v>
      </c>
      <c r="Q24" s="10" t="s">
        <v>246</v>
      </c>
      <c r="R24" s="9">
        <v>356.78954321499998</v>
      </c>
      <c r="S24" s="10" t="s">
        <v>152</v>
      </c>
    </row>
    <row r="25" spans="1:19" x14ac:dyDescent="0.2">
      <c r="A25" s="12" t="s">
        <v>187</v>
      </c>
      <c r="B25" s="9">
        <v>13.263</v>
      </c>
      <c r="C25" s="10" t="s">
        <v>152</v>
      </c>
      <c r="D25" s="9">
        <v>156.09100000000001</v>
      </c>
      <c r="E25" s="10" t="s">
        <v>152</v>
      </c>
      <c r="F25" s="9">
        <v>10.500999999999999</v>
      </c>
      <c r="G25" s="10" t="s">
        <v>152</v>
      </c>
      <c r="H25" s="9">
        <v>97.907564260000001</v>
      </c>
      <c r="I25" s="10" t="s">
        <v>152</v>
      </c>
      <c r="J25" s="9">
        <v>22.837</v>
      </c>
      <c r="K25" s="10" t="s">
        <v>152</v>
      </c>
      <c r="L25" s="9">
        <v>31.007193000000001</v>
      </c>
      <c r="M25" s="10" t="s">
        <v>152</v>
      </c>
      <c r="N25" s="9">
        <v>23.063437400000002</v>
      </c>
      <c r="O25" s="10" t="s">
        <v>152</v>
      </c>
      <c r="P25" s="9">
        <v>0</v>
      </c>
      <c r="Q25" s="10" t="s">
        <v>246</v>
      </c>
      <c r="R25" s="9">
        <v>354.67019465999999</v>
      </c>
      <c r="S25" s="10" t="s">
        <v>152</v>
      </c>
    </row>
    <row r="26" spans="1:19" x14ac:dyDescent="0.2">
      <c r="A26" s="12" t="s">
        <v>188</v>
      </c>
      <c r="B26" s="9">
        <v>19.137</v>
      </c>
      <c r="C26" s="10" t="s">
        <v>152</v>
      </c>
      <c r="D26" s="9">
        <v>151.30699999999999</v>
      </c>
      <c r="E26" s="10" t="s">
        <v>152</v>
      </c>
      <c r="F26" s="9">
        <v>10.044</v>
      </c>
      <c r="G26" s="10" t="s">
        <v>152</v>
      </c>
      <c r="H26" s="9">
        <v>100.82915310999999</v>
      </c>
      <c r="I26" s="10" t="s">
        <v>152</v>
      </c>
      <c r="J26" s="9">
        <v>22.184000000000001</v>
      </c>
      <c r="K26" s="10" t="s">
        <v>152</v>
      </c>
      <c r="L26" s="9">
        <v>33.026356</v>
      </c>
      <c r="M26" s="10" t="s">
        <v>152</v>
      </c>
      <c r="N26" s="9">
        <v>21.984612317</v>
      </c>
      <c r="O26" s="10" t="s">
        <v>152</v>
      </c>
      <c r="P26" s="9">
        <v>0</v>
      </c>
      <c r="Q26" s="10" t="s">
        <v>246</v>
      </c>
      <c r="R26" s="9">
        <v>358.51212142700001</v>
      </c>
      <c r="S26" s="10" t="s">
        <v>152</v>
      </c>
    </row>
    <row r="27" spans="1:19" x14ac:dyDescent="0.2">
      <c r="A27" s="12" t="s">
        <v>189</v>
      </c>
      <c r="B27" s="9">
        <v>31.23</v>
      </c>
      <c r="C27" s="10" t="s">
        <v>152</v>
      </c>
      <c r="D27" s="9">
        <v>123.773</v>
      </c>
      <c r="E27" s="10" t="s">
        <v>152</v>
      </c>
      <c r="F27" s="9">
        <v>9.9309999999999992</v>
      </c>
      <c r="G27" s="10" t="s">
        <v>152</v>
      </c>
      <c r="H27" s="9">
        <v>80.188000340000002</v>
      </c>
      <c r="I27" s="10" t="s">
        <v>152</v>
      </c>
      <c r="J27" s="9">
        <v>20.138000000000002</v>
      </c>
      <c r="K27" s="10" t="s">
        <v>152</v>
      </c>
      <c r="L27" s="9">
        <v>25.644193000000001</v>
      </c>
      <c r="M27" s="10" t="s">
        <v>152</v>
      </c>
      <c r="N27" s="9">
        <v>15.634527804999999</v>
      </c>
      <c r="O27" s="10" t="s">
        <v>152</v>
      </c>
      <c r="P27" s="9">
        <v>0</v>
      </c>
      <c r="Q27" s="10" t="s">
        <v>246</v>
      </c>
      <c r="R27" s="9">
        <v>306.53872114500001</v>
      </c>
      <c r="S27" s="10" t="s">
        <v>152</v>
      </c>
    </row>
    <row r="28" spans="1:19" x14ac:dyDescent="0.2">
      <c r="A28" s="12" t="s">
        <v>190</v>
      </c>
      <c r="B28" s="9">
        <v>56.384</v>
      </c>
      <c r="C28" s="10" t="s">
        <v>152</v>
      </c>
      <c r="D28" s="9">
        <v>155.393</v>
      </c>
      <c r="E28" s="10" t="s">
        <v>152</v>
      </c>
      <c r="F28" s="9">
        <v>16.236999999999998</v>
      </c>
      <c r="G28" s="10" t="s">
        <v>152</v>
      </c>
      <c r="H28" s="9">
        <v>112.05669653</v>
      </c>
      <c r="I28" s="10" t="s">
        <v>152</v>
      </c>
      <c r="J28" s="9">
        <v>27.715</v>
      </c>
      <c r="K28" s="10" t="s">
        <v>152</v>
      </c>
      <c r="L28" s="9">
        <v>38.263120000000001</v>
      </c>
      <c r="M28" s="10" t="s">
        <v>152</v>
      </c>
      <c r="N28" s="9">
        <v>13.416620999999999</v>
      </c>
      <c r="O28" s="10" t="s">
        <v>152</v>
      </c>
      <c r="P28" s="9">
        <v>0</v>
      </c>
      <c r="Q28" s="10" t="s">
        <v>246</v>
      </c>
      <c r="R28" s="9">
        <v>419.46543752999997</v>
      </c>
      <c r="S28" s="10" t="s">
        <v>152</v>
      </c>
    </row>
    <row r="29" spans="1:19" x14ac:dyDescent="0.2">
      <c r="A29" s="12" t="s">
        <v>191</v>
      </c>
      <c r="B29" s="9">
        <v>75.415999999999997</v>
      </c>
      <c r="C29" s="10" t="s">
        <v>152</v>
      </c>
      <c r="D29" s="9">
        <v>123.545</v>
      </c>
      <c r="E29" s="10" t="s">
        <v>152</v>
      </c>
      <c r="F29" s="9">
        <v>11.51</v>
      </c>
      <c r="G29" s="10" t="s">
        <v>152</v>
      </c>
      <c r="H29" s="9">
        <v>115.50172478</v>
      </c>
      <c r="I29" s="10" t="s">
        <v>152</v>
      </c>
      <c r="J29" s="9">
        <v>26.641999999999999</v>
      </c>
      <c r="K29" s="10" t="s">
        <v>152</v>
      </c>
      <c r="L29" s="9">
        <v>37.795048999999999</v>
      </c>
      <c r="M29" s="10" t="s">
        <v>152</v>
      </c>
      <c r="N29" s="9">
        <v>21.983183449999999</v>
      </c>
      <c r="O29" s="10" t="s">
        <v>152</v>
      </c>
      <c r="P29" s="9">
        <v>0</v>
      </c>
      <c r="Q29" s="10" t="s">
        <v>246</v>
      </c>
      <c r="R29" s="9">
        <v>412.39295722999998</v>
      </c>
      <c r="S29" s="10" t="s">
        <v>152</v>
      </c>
    </row>
    <row r="30" spans="1:19" x14ac:dyDescent="0.2">
      <c r="A30" s="12" t="s">
        <v>192</v>
      </c>
      <c r="B30" s="9">
        <v>58.963000000000001</v>
      </c>
      <c r="C30" s="10" t="s">
        <v>152</v>
      </c>
      <c r="D30" s="9">
        <v>162.47</v>
      </c>
      <c r="E30" s="10" t="s">
        <v>152</v>
      </c>
      <c r="F30" s="9">
        <v>10.677</v>
      </c>
      <c r="G30" s="10" t="s">
        <v>152</v>
      </c>
      <c r="H30" s="9">
        <v>129.7530725</v>
      </c>
      <c r="I30" s="10" t="s">
        <v>152</v>
      </c>
      <c r="J30" s="9">
        <v>23.631</v>
      </c>
      <c r="K30" s="10" t="s">
        <v>152</v>
      </c>
      <c r="L30" s="9">
        <v>38.181384000000001</v>
      </c>
      <c r="M30" s="10" t="s">
        <v>152</v>
      </c>
      <c r="N30" s="9">
        <v>49.507889339999998</v>
      </c>
      <c r="O30" s="10" t="s">
        <v>152</v>
      </c>
      <c r="P30" s="9">
        <v>0</v>
      </c>
      <c r="Q30" s="10" t="s">
        <v>246</v>
      </c>
      <c r="R30" s="9">
        <v>473.18334584000002</v>
      </c>
      <c r="S30" s="10" t="s">
        <v>152</v>
      </c>
    </row>
    <row r="31" spans="1:19" x14ac:dyDescent="0.2">
      <c r="A31" s="12" t="s">
        <v>193</v>
      </c>
      <c r="B31" s="9">
        <v>34.173999999999999</v>
      </c>
      <c r="C31" s="10" t="s">
        <v>152</v>
      </c>
      <c r="D31" s="9">
        <v>167.91200000000001</v>
      </c>
      <c r="E31" s="10" t="s">
        <v>331</v>
      </c>
      <c r="F31" s="9">
        <v>13.261574</v>
      </c>
      <c r="G31" s="10" t="s">
        <v>152</v>
      </c>
      <c r="H31" s="9">
        <v>140.03696289000001</v>
      </c>
      <c r="I31" s="10" t="s">
        <v>152</v>
      </c>
      <c r="J31" s="9">
        <v>27.565999999999999</v>
      </c>
      <c r="K31" s="10" t="s">
        <v>152</v>
      </c>
      <c r="L31" s="9">
        <v>33.762388000000001</v>
      </c>
      <c r="M31" s="10" t="s">
        <v>152</v>
      </c>
      <c r="N31" s="9">
        <v>52.405911949999997</v>
      </c>
      <c r="O31" s="10" t="s">
        <v>152</v>
      </c>
      <c r="P31" s="9">
        <v>0</v>
      </c>
      <c r="Q31" s="10" t="s">
        <v>246</v>
      </c>
      <c r="R31" s="9">
        <v>469.11883683999997</v>
      </c>
      <c r="S31" s="10" t="s">
        <v>320</v>
      </c>
    </row>
    <row r="32" spans="1:19" x14ac:dyDescent="0.2">
      <c r="A32" s="15" t="s">
        <v>195</v>
      </c>
      <c r="B32" s="13">
        <v>18.03</v>
      </c>
      <c r="C32" s="14" t="s">
        <v>152</v>
      </c>
      <c r="D32" s="13">
        <v>184.55</v>
      </c>
      <c r="E32" s="14" t="s">
        <v>152</v>
      </c>
      <c r="F32" s="13">
        <v>11.122159999999999</v>
      </c>
      <c r="G32" s="14" t="s">
        <v>152</v>
      </c>
      <c r="H32" s="13">
        <v>149.65010212000001</v>
      </c>
      <c r="I32" s="14" t="s">
        <v>152</v>
      </c>
      <c r="J32" s="13">
        <v>31.707000000000001</v>
      </c>
      <c r="K32" s="14" t="s">
        <v>152</v>
      </c>
      <c r="L32" s="13">
        <v>36.77467</v>
      </c>
      <c r="M32" s="14" t="s">
        <v>152</v>
      </c>
      <c r="N32" s="13">
        <v>51.003757919999998</v>
      </c>
      <c r="O32" s="14" t="s">
        <v>152</v>
      </c>
      <c r="P32" s="13">
        <v>0</v>
      </c>
      <c r="Q32" s="14" t="s">
        <v>246</v>
      </c>
      <c r="R32" s="13">
        <v>482.83769003999998</v>
      </c>
      <c r="S32" s="14" t="s">
        <v>152</v>
      </c>
    </row>
    <row r="34" spans="1:2" x14ac:dyDescent="0.2">
      <c r="A34" s="16" t="s">
        <v>196</v>
      </c>
      <c r="B34" s="16" t="s">
        <v>211</v>
      </c>
    </row>
    <row r="36" spans="1:2" x14ac:dyDescent="0.2">
      <c r="B36" s="16" t="s">
        <v>332</v>
      </c>
    </row>
    <row r="37" spans="1:2" x14ac:dyDescent="0.2">
      <c r="B37" s="16" t="s">
        <v>333</v>
      </c>
    </row>
    <row r="38" spans="1:2" x14ac:dyDescent="0.2">
      <c r="B38" s="16" t="s">
        <v>334</v>
      </c>
    </row>
    <row r="39" spans="1:2" x14ac:dyDescent="0.2">
      <c r="B39" s="16" t="s">
        <v>335</v>
      </c>
    </row>
    <row r="41" spans="1:2" x14ac:dyDescent="0.2">
      <c r="B41" s="16" t="s">
        <v>336</v>
      </c>
    </row>
    <row r="42" spans="1:2" x14ac:dyDescent="0.2">
      <c r="B42" s="16" t="s">
        <v>203</v>
      </c>
    </row>
    <row r="43" spans="1:2" x14ac:dyDescent="0.2">
      <c r="B43" s="16" t="s">
        <v>250</v>
      </c>
    </row>
    <row r="44" spans="1:2" x14ac:dyDescent="0.2">
      <c r="B44" s="16" t="s">
        <v>325</v>
      </c>
    </row>
    <row r="45" spans="1:2" x14ac:dyDescent="0.2">
      <c r="B45" s="16" t="s">
        <v>204</v>
      </c>
    </row>
    <row r="48" spans="1:2" x14ac:dyDescent="0.2">
      <c r="A48" s="17" t="str">
        <f>HYPERLINK("#'KENO 4'!A2", "&lt;&lt;&lt; Previous table")</f>
        <v>&lt;&lt;&lt; Previous table</v>
      </c>
    </row>
    <row r="49" spans="1:1" x14ac:dyDescent="0.2">
      <c r="A49" s="17" t="str">
        <f>HYPERLINK("#'KENO 6'!A2",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HYPERLINK("#'INDEX'!B56", "Link to index")</f>
        <v>Link to index</v>
      </c>
    </row>
    <row r="2" spans="1:19" ht="15.75" customHeight="1" x14ac:dyDescent="0.2">
      <c r="A2" s="27" t="s">
        <v>337</v>
      </c>
      <c r="B2" s="28"/>
      <c r="C2" s="28"/>
      <c r="D2" s="28"/>
      <c r="E2" s="28"/>
      <c r="F2" s="28"/>
      <c r="G2" s="28"/>
      <c r="H2" s="28"/>
      <c r="I2" s="28"/>
      <c r="J2" s="28"/>
      <c r="K2" s="28"/>
      <c r="L2" s="28"/>
      <c r="M2" s="28"/>
      <c r="N2" s="28"/>
      <c r="O2" s="28"/>
      <c r="P2" s="28"/>
      <c r="Q2" s="28"/>
      <c r="R2" s="28"/>
      <c r="S2" s="28"/>
    </row>
    <row r="3" spans="1:19" ht="15.75" customHeight="1" x14ac:dyDescent="0.2">
      <c r="A3" s="27" t="s">
        <v>67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152</v>
      </c>
      <c r="D7" s="9">
        <v>184.79730290456399</v>
      </c>
      <c r="E7" s="10" t="s">
        <v>152</v>
      </c>
      <c r="F7" s="9">
        <v>0</v>
      </c>
      <c r="G7" s="10" t="s">
        <v>152</v>
      </c>
      <c r="H7" s="9">
        <v>109.443651452282</v>
      </c>
      <c r="I7" s="10" t="s">
        <v>152</v>
      </c>
      <c r="J7" s="9">
        <v>31.5458796680498</v>
      </c>
      <c r="K7" s="10" t="s">
        <v>152</v>
      </c>
      <c r="L7" s="9">
        <v>30.666854771784202</v>
      </c>
      <c r="M7" s="10" t="s">
        <v>152</v>
      </c>
      <c r="N7" s="9">
        <v>13.7067261410788</v>
      </c>
      <c r="O7" s="10" t="s">
        <v>152</v>
      </c>
      <c r="P7" s="9">
        <v>0</v>
      </c>
      <c r="Q7" s="10" t="s">
        <v>246</v>
      </c>
      <c r="R7" s="9">
        <v>370.16041493775901</v>
      </c>
      <c r="S7" s="10" t="s">
        <v>152</v>
      </c>
    </row>
    <row r="8" spans="1:19" x14ac:dyDescent="0.2">
      <c r="A8" s="12" t="s">
        <v>164</v>
      </c>
      <c r="B8" s="9">
        <v>0</v>
      </c>
      <c r="C8" s="10" t="s">
        <v>152</v>
      </c>
      <c r="D8" s="9">
        <v>162.39686888454</v>
      </c>
      <c r="E8" s="10" t="s">
        <v>152</v>
      </c>
      <c r="F8" s="9">
        <v>0</v>
      </c>
      <c r="G8" s="10" t="s">
        <v>152</v>
      </c>
      <c r="H8" s="9">
        <v>102.09845401174201</v>
      </c>
      <c r="I8" s="10" t="s">
        <v>152</v>
      </c>
      <c r="J8" s="9">
        <v>24.075526418786701</v>
      </c>
      <c r="K8" s="10" t="s">
        <v>152</v>
      </c>
      <c r="L8" s="9">
        <v>34.903890410958901</v>
      </c>
      <c r="M8" s="10" t="s">
        <v>152</v>
      </c>
      <c r="N8" s="9">
        <v>13.0679921722113</v>
      </c>
      <c r="O8" s="10" t="s">
        <v>152</v>
      </c>
      <c r="P8" s="9">
        <v>0</v>
      </c>
      <c r="Q8" s="10" t="s">
        <v>246</v>
      </c>
      <c r="R8" s="9">
        <v>336.54273189823903</v>
      </c>
      <c r="S8" s="10" t="s">
        <v>152</v>
      </c>
    </row>
    <row r="9" spans="1:19" x14ac:dyDescent="0.2">
      <c r="A9" s="12" t="s">
        <v>165</v>
      </c>
      <c r="B9" s="9">
        <v>1.32026996197719</v>
      </c>
      <c r="C9" s="10" t="s">
        <v>152</v>
      </c>
      <c r="D9" s="9">
        <v>0</v>
      </c>
      <c r="E9" s="10" t="s">
        <v>167</v>
      </c>
      <c r="F9" s="9">
        <v>0</v>
      </c>
      <c r="G9" s="10" t="s">
        <v>152</v>
      </c>
      <c r="H9" s="9">
        <v>120.705634980989</v>
      </c>
      <c r="I9" s="10" t="s">
        <v>152</v>
      </c>
      <c r="J9" s="9">
        <v>23.072319391634998</v>
      </c>
      <c r="K9" s="10" t="s">
        <v>152</v>
      </c>
      <c r="L9" s="9">
        <v>32.5456730038023</v>
      </c>
      <c r="M9" s="10" t="s">
        <v>152</v>
      </c>
      <c r="N9" s="9">
        <v>12.217589353612199</v>
      </c>
      <c r="O9" s="10" t="s">
        <v>152</v>
      </c>
      <c r="P9" s="9">
        <v>0</v>
      </c>
      <c r="Q9" s="10" t="s">
        <v>246</v>
      </c>
      <c r="R9" s="9">
        <v>189.86148669201501</v>
      </c>
      <c r="S9" s="10" t="s">
        <v>169</v>
      </c>
    </row>
    <row r="10" spans="1:19" x14ac:dyDescent="0.2">
      <c r="A10" s="12" t="s">
        <v>166</v>
      </c>
      <c r="B10" s="9">
        <v>1.1285461254612501</v>
      </c>
      <c r="C10" s="10" t="s">
        <v>152</v>
      </c>
      <c r="D10" s="9">
        <v>65.232841328413301</v>
      </c>
      <c r="E10" s="10" t="s">
        <v>330</v>
      </c>
      <c r="F10" s="9">
        <v>0</v>
      </c>
      <c r="G10" s="10" t="s">
        <v>152</v>
      </c>
      <c r="H10" s="9">
        <v>120.436357933579</v>
      </c>
      <c r="I10" s="10" t="s">
        <v>152</v>
      </c>
      <c r="J10" s="9">
        <v>18.786339483394801</v>
      </c>
      <c r="K10" s="10" t="s">
        <v>152</v>
      </c>
      <c r="L10" s="9">
        <v>28.680885608856101</v>
      </c>
      <c r="M10" s="10" t="s">
        <v>152</v>
      </c>
      <c r="N10" s="9">
        <v>10.93863099631</v>
      </c>
      <c r="O10" s="10" t="s">
        <v>152</v>
      </c>
      <c r="P10" s="9">
        <v>0</v>
      </c>
      <c r="Q10" s="10" t="s">
        <v>246</v>
      </c>
      <c r="R10" s="9">
        <v>245.203601476015</v>
      </c>
      <c r="S10" s="10" t="s">
        <v>330</v>
      </c>
    </row>
    <row r="11" spans="1:19" x14ac:dyDescent="0.2">
      <c r="A11" s="12" t="s">
        <v>170</v>
      </c>
      <c r="B11" s="9">
        <v>1.0143639639639599</v>
      </c>
      <c r="C11" s="10" t="s">
        <v>152</v>
      </c>
      <c r="D11" s="9">
        <v>147.42850090090101</v>
      </c>
      <c r="E11" s="10" t="s">
        <v>330</v>
      </c>
      <c r="F11" s="9">
        <v>0</v>
      </c>
      <c r="G11" s="10" t="s">
        <v>152</v>
      </c>
      <c r="H11" s="9">
        <v>120.163520720721</v>
      </c>
      <c r="I11" s="10" t="s">
        <v>152</v>
      </c>
      <c r="J11" s="9">
        <v>19.788872072072099</v>
      </c>
      <c r="K11" s="10" t="s">
        <v>152</v>
      </c>
      <c r="L11" s="9">
        <v>29.7096324324324</v>
      </c>
      <c r="M11" s="10" t="s">
        <v>152</v>
      </c>
      <c r="N11" s="9">
        <v>11.738893693693701</v>
      </c>
      <c r="O11" s="10" t="s">
        <v>152</v>
      </c>
      <c r="P11" s="9">
        <v>0</v>
      </c>
      <c r="Q11" s="10" t="s">
        <v>246</v>
      </c>
      <c r="R11" s="9">
        <v>329.84378378378398</v>
      </c>
      <c r="S11" s="10" t="s">
        <v>330</v>
      </c>
    </row>
    <row r="12" spans="1:19" x14ac:dyDescent="0.2">
      <c r="A12" s="12" t="s">
        <v>171</v>
      </c>
      <c r="B12" s="9">
        <v>1.22950352112676</v>
      </c>
      <c r="C12" s="10" t="s">
        <v>152</v>
      </c>
      <c r="D12" s="9">
        <v>147.83536619718299</v>
      </c>
      <c r="E12" s="10" t="s">
        <v>330</v>
      </c>
      <c r="F12" s="9">
        <v>0</v>
      </c>
      <c r="G12" s="10" t="s">
        <v>152</v>
      </c>
      <c r="H12" s="9">
        <v>137.03562676056299</v>
      </c>
      <c r="I12" s="10" t="s">
        <v>152</v>
      </c>
      <c r="J12" s="9">
        <v>26.0390669014085</v>
      </c>
      <c r="K12" s="10" t="s">
        <v>152</v>
      </c>
      <c r="L12" s="9">
        <v>34.223753521126802</v>
      </c>
      <c r="M12" s="10" t="s">
        <v>152</v>
      </c>
      <c r="N12" s="9">
        <v>11.2507288732394</v>
      </c>
      <c r="O12" s="10" t="s">
        <v>152</v>
      </c>
      <c r="P12" s="9">
        <v>0</v>
      </c>
      <c r="Q12" s="10" t="s">
        <v>246</v>
      </c>
      <c r="R12" s="9">
        <v>357.61404577464799</v>
      </c>
      <c r="S12" s="10" t="s">
        <v>330</v>
      </c>
    </row>
    <row r="13" spans="1:19" x14ac:dyDescent="0.2">
      <c r="A13" s="12" t="s">
        <v>172</v>
      </c>
      <c r="B13" s="9">
        <v>1.17345392491468</v>
      </c>
      <c r="C13" s="10" t="s">
        <v>152</v>
      </c>
      <c r="D13" s="9">
        <v>139.481453924915</v>
      </c>
      <c r="E13" s="10" t="s">
        <v>330</v>
      </c>
      <c r="F13" s="9">
        <v>0</v>
      </c>
      <c r="G13" s="10" t="s">
        <v>152</v>
      </c>
      <c r="H13" s="9">
        <v>142.96192491467599</v>
      </c>
      <c r="I13" s="10" t="s">
        <v>152</v>
      </c>
      <c r="J13" s="9">
        <v>22.465160409556301</v>
      </c>
      <c r="K13" s="10" t="s">
        <v>152</v>
      </c>
      <c r="L13" s="9">
        <v>33.827385665529</v>
      </c>
      <c r="M13" s="10" t="s">
        <v>152</v>
      </c>
      <c r="N13" s="9">
        <v>10.5411399317406</v>
      </c>
      <c r="O13" s="10" t="s">
        <v>152</v>
      </c>
      <c r="P13" s="9">
        <v>0</v>
      </c>
      <c r="Q13" s="10" t="s">
        <v>246</v>
      </c>
      <c r="R13" s="9">
        <v>350.45051877133102</v>
      </c>
      <c r="S13" s="10" t="s">
        <v>330</v>
      </c>
    </row>
    <row r="14" spans="1:19" x14ac:dyDescent="0.2">
      <c r="A14" s="12" t="s">
        <v>173</v>
      </c>
      <c r="B14" s="9">
        <v>1.5361094527363199</v>
      </c>
      <c r="C14" s="10" t="s">
        <v>152</v>
      </c>
      <c r="D14" s="9">
        <v>129.695449419569</v>
      </c>
      <c r="E14" s="10" t="s">
        <v>330</v>
      </c>
      <c r="F14" s="9">
        <v>0</v>
      </c>
      <c r="G14" s="10" t="s">
        <v>152</v>
      </c>
      <c r="H14" s="9">
        <v>128.15933996683299</v>
      </c>
      <c r="I14" s="10" t="s">
        <v>152</v>
      </c>
      <c r="J14" s="9">
        <v>21.1469452736318</v>
      </c>
      <c r="K14" s="10" t="s">
        <v>152</v>
      </c>
      <c r="L14" s="9">
        <v>33.565041459369802</v>
      </c>
      <c r="M14" s="10" t="s">
        <v>152</v>
      </c>
      <c r="N14" s="9">
        <v>11.741303482587099</v>
      </c>
      <c r="O14" s="10" t="s">
        <v>152</v>
      </c>
      <c r="P14" s="9">
        <v>0</v>
      </c>
      <c r="Q14" s="10" t="s">
        <v>246</v>
      </c>
      <c r="R14" s="9">
        <v>325.84418905472597</v>
      </c>
      <c r="S14" s="10" t="s">
        <v>330</v>
      </c>
    </row>
    <row r="15" spans="1:19" x14ac:dyDescent="0.2">
      <c r="A15" s="12" t="s">
        <v>174</v>
      </c>
      <c r="B15" s="9">
        <v>1.42197756410256</v>
      </c>
      <c r="C15" s="10" t="s">
        <v>152</v>
      </c>
      <c r="D15" s="9">
        <v>138.39697115384601</v>
      </c>
      <c r="E15" s="10" t="s">
        <v>168</v>
      </c>
      <c r="F15" s="9">
        <v>15.795092647435901</v>
      </c>
      <c r="G15" s="10" t="s">
        <v>175</v>
      </c>
      <c r="H15" s="9">
        <v>134.626417764808</v>
      </c>
      <c r="I15" s="10" t="s">
        <v>152</v>
      </c>
      <c r="J15" s="9">
        <v>21.209474358974401</v>
      </c>
      <c r="K15" s="10" t="s">
        <v>152</v>
      </c>
      <c r="L15" s="9">
        <v>34.906349358974403</v>
      </c>
      <c r="M15" s="10" t="s">
        <v>152</v>
      </c>
      <c r="N15" s="9">
        <v>10.220756410256399</v>
      </c>
      <c r="O15" s="10" t="s">
        <v>152</v>
      </c>
      <c r="P15" s="9">
        <v>0</v>
      </c>
      <c r="Q15" s="10" t="s">
        <v>246</v>
      </c>
      <c r="R15" s="9">
        <v>356.57703925839701</v>
      </c>
      <c r="S15" s="10" t="s">
        <v>152</v>
      </c>
    </row>
    <row r="16" spans="1:19" x14ac:dyDescent="0.2">
      <c r="A16" s="12" t="s">
        <v>176</v>
      </c>
      <c r="B16" s="9">
        <v>1.42843234836703</v>
      </c>
      <c r="C16" s="10" t="s">
        <v>152</v>
      </c>
      <c r="D16" s="9">
        <v>159.68146811819599</v>
      </c>
      <c r="E16" s="10" t="s">
        <v>152</v>
      </c>
      <c r="F16" s="9">
        <v>12.390930043856899</v>
      </c>
      <c r="G16" s="10" t="s">
        <v>152</v>
      </c>
      <c r="H16" s="9">
        <v>146.081822706065</v>
      </c>
      <c r="I16" s="10" t="s">
        <v>152</v>
      </c>
      <c r="J16" s="9">
        <v>25.299763608087101</v>
      </c>
      <c r="K16" s="10" t="s">
        <v>152</v>
      </c>
      <c r="L16" s="9">
        <v>39.069063763608099</v>
      </c>
      <c r="M16" s="10" t="s">
        <v>152</v>
      </c>
      <c r="N16" s="9">
        <v>9.9778195956454105</v>
      </c>
      <c r="O16" s="10" t="s">
        <v>152</v>
      </c>
      <c r="P16" s="9">
        <v>0</v>
      </c>
      <c r="Q16" s="10" t="s">
        <v>246</v>
      </c>
      <c r="R16" s="9">
        <v>393.929300183826</v>
      </c>
      <c r="S16" s="10" t="s">
        <v>152</v>
      </c>
    </row>
    <row r="17" spans="1:19" x14ac:dyDescent="0.2">
      <c r="A17" s="12" t="s">
        <v>177</v>
      </c>
      <c r="B17" s="9">
        <v>1.34554103343465</v>
      </c>
      <c r="C17" s="10" t="s">
        <v>152</v>
      </c>
      <c r="D17" s="9">
        <v>166.72570820668699</v>
      </c>
      <c r="E17" s="10" t="s">
        <v>152</v>
      </c>
      <c r="F17" s="9">
        <v>13.2737608145897</v>
      </c>
      <c r="G17" s="10" t="s">
        <v>152</v>
      </c>
      <c r="H17" s="9">
        <v>131.965158054711</v>
      </c>
      <c r="I17" s="10" t="s">
        <v>152</v>
      </c>
      <c r="J17" s="9">
        <v>28.6042188449848</v>
      </c>
      <c r="K17" s="10" t="s">
        <v>152</v>
      </c>
      <c r="L17" s="9">
        <v>37.041604863221899</v>
      </c>
      <c r="M17" s="10" t="s">
        <v>152</v>
      </c>
      <c r="N17" s="9">
        <v>8.6458379308510604</v>
      </c>
      <c r="O17" s="10" t="s">
        <v>152</v>
      </c>
      <c r="P17" s="9">
        <v>0</v>
      </c>
      <c r="Q17" s="10" t="s">
        <v>246</v>
      </c>
      <c r="R17" s="9">
        <v>387.60182974847999</v>
      </c>
      <c r="S17" s="10" t="s">
        <v>152</v>
      </c>
    </row>
    <row r="18" spans="1:19" x14ac:dyDescent="0.2">
      <c r="A18" s="12" t="s">
        <v>178</v>
      </c>
      <c r="B18" s="9">
        <v>1.4574138438880699</v>
      </c>
      <c r="C18" s="10" t="s">
        <v>152</v>
      </c>
      <c r="D18" s="9">
        <v>177.30959941089799</v>
      </c>
      <c r="E18" s="10" t="s">
        <v>152</v>
      </c>
      <c r="F18" s="9">
        <v>13.0985155287187</v>
      </c>
      <c r="G18" s="10" t="s">
        <v>152</v>
      </c>
      <c r="H18" s="9">
        <v>144.05445655375601</v>
      </c>
      <c r="I18" s="10" t="s">
        <v>152</v>
      </c>
      <c r="J18" s="9">
        <v>25.283835051546401</v>
      </c>
      <c r="K18" s="10" t="s">
        <v>152</v>
      </c>
      <c r="L18" s="9">
        <v>39.592597938144301</v>
      </c>
      <c r="M18" s="10" t="s">
        <v>152</v>
      </c>
      <c r="N18" s="9">
        <v>8.3012341678939592</v>
      </c>
      <c r="O18" s="10" t="s">
        <v>152</v>
      </c>
      <c r="P18" s="9">
        <v>0</v>
      </c>
      <c r="Q18" s="10" t="s">
        <v>246</v>
      </c>
      <c r="R18" s="9">
        <v>409.09765249484502</v>
      </c>
      <c r="S18" s="10" t="s">
        <v>152</v>
      </c>
    </row>
    <row r="19" spans="1:19" x14ac:dyDescent="0.2">
      <c r="A19" s="12" t="s">
        <v>179</v>
      </c>
      <c r="B19" s="9">
        <v>1.46870791366906</v>
      </c>
      <c r="C19" s="10" t="s">
        <v>152</v>
      </c>
      <c r="D19" s="9">
        <v>188.07169208633101</v>
      </c>
      <c r="E19" s="10" t="s">
        <v>152</v>
      </c>
      <c r="F19" s="9">
        <v>18.536715335251799</v>
      </c>
      <c r="G19" s="10" t="s">
        <v>152</v>
      </c>
      <c r="H19" s="9">
        <v>150.740164028777</v>
      </c>
      <c r="I19" s="10" t="s">
        <v>152</v>
      </c>
      <c r="J19" s="9">
        <v>23.004618705035998</v>
      </c>
      <c r="K19" s="10" t="s">
        <v>152</v>
      </c>
      <c r="L19" s="9">
        <v>38.755389928057603</v>
      </c>
      <c r="M19" s="10" t="s">
        <v>152</v>
      </c>
      <c r="N19" s="9">
        <v>9.8773410071942394</v>
      </c>
      <c r="O19" s="10" t="s">
        <v>210</v>
      </c>
      <c r="P19" s="9">
        <v>0</v>
      </c>
      <c r="Q19" s="10" t="s">
        <v>246</v>
      </c>
      <c r="R19" s="9">
        <v>430.45462900431698</v>
      </c>
      <c r="S19" s="10" t="s">
        <v>152</v>
      </c>
    </row>
    <row r="20" spans="1:19" x14ac:dyDescent="0.2">
      <c r="A20" s="12" t="s">
        <v>180</v>
      </c>
      <c r="B20" s="9">
        <v>1.5117577464788701</v>
      </c>
      <c r="C20" s="10" t="s">
        <v>152</v>
      </c>
      <c r="D20" s="9">
        <v>184.80346760563401</v>
      </c>
      <c r="E20" s="10" t="s">
        <v>152</v>
      </c>
      <c r="F20" s="9">
        <v>20.470156053521102</v>
      </c>
      <c r="G20" s="10" t="s">
        <v>152</v>
      </c>
      <c r="H20" s="9">
        <v>149.97542253521101</v>
      </c>
      <c r="I20" s="10" t="s">
        <v>152</v>
      </c>
      <c r="J20" s="9">
        <v>24.834256338028201</v>
      </c>
      <c r="K20" s="10" t="s">
        <v>152</v>
      </c>
      <c r="L20" s="9">
        <v>40.010822535211297</v>
      </c>
      <c r="M20" s="10" t="s">
        <v>152</v>
      </c>
      <c r="N20" s="9">
        <v>19.060219718309899</v>
      </c>
      <c r="O20" s="10" t="s">
        <v>152</v>
      </c>
      <c r="P20" s="9">
        <v>0</v>
      </c>
      <c r="Q20" s="10" t="s">
        <v>246</v>
      </c>
      <c r="R20" s="9">
        <v>440.66610253239401</v>
      </c>
      <c r="S20" s="10" t="s">
        <v>152</v>
      </c>
    </row>
    <row r="21" spans="1:19" x14ac:dyDescent="0.2">
      <c r="A21" s="12" t="s">
        <v>181</v>
      </c>
      <c r="B21" s="9">
        <v>0.86844993141289395</v>
      </c>
      <c r="C21" s="10" t="s">
        <v>152</v>
      </c>
      <c r="D21" s="9">
        <v>178.02689163237301</v>
      </c>
      <c r="E21" s="10" t="s">
        <v>152</v>
      </c>
      <c r="F21" s="9">
        <v>20.2638014485597</v>
      </c>
      <c r="G21" s="10" t="s">
        <v>152</v>
      </c>
      <c r="H21" s="9">
        <v>147.41336351166001</v>
      </c>
      <c r="I21" s="10" t="s">
        <v>152</v>
      </c>
      <c r="J21" s="9">
        <v>27.1797151968176</v>
      </c>
      <c r="K21" s="10" t="s">
        <v>152</v>
      </c>
      <c r="L21" s="9">
        <v>43.321777755829899</v>
      </c>
      <c r="M21" s="10" t="s">
        <v>152</v>
      </c>
      <c r="N21" s="9">
        <v>20.036776611796999</v>
      </c>
      <c r="O21" s="10" t="s">
        <v>152</v>
      </c>
      <c r="P21" s="9">
        <v>0</v>
      </c>
      <c r="Q21" s="10" t="s">
        <v>246</v>
      </c>
      <c r="R21" s="9">
        <v>437.11077608845</v>
      </c>
      <c r="S21" s="10" t="s">
        <v>152</v>
      </c>
    </row>
    <row r="22" spans="1:19" x14ac:dyDescent="0.2">
      <c r="A22" s="12" t="s">
        <v>182</v>
      </c>
      <c r="B22" s="9">
        <v>1.55157412398922</v>
      </c>
      <c r="C22" s="10" t="s">
        <v>152</v>
      </c>
      <c r="D22" s="9">
        <v>187.41098921832901</v>
      </c>
      <c r="E22" s="10" t="s">
        <v>152</v>
      </c>
      <c r="F22" s="9">
        <v>18.650522172506701</v>
      </c>
      <c r="G22" s="10" t="s">
        <v>152</v>
      </c>
      <c r="H22" s="9">
        <v>134.62859029649599</v>
      </c>
      <c r="I22" s="10" t="s">
        <v>152</v>
      </c>
      <c r="J22" s="9">
        <v>25.107705237681898</v>
      </c>
      <c r="K22" s="10" t="s">
        <v>152</v>
      </c>
      <c r="L22" s="9">
        <v>39.651776280323503</v>
      </c>
      <c r="M22" s="10" t="s">
        <v>152</v>
      </c>
      <c r="N22" s="9">
        <v>21.971236751617202</v>
      </c>
      <c r="O22" s="10" t="s">
        <v>152</v>
      </c>
      <c r="P22" s="9">
        <v>0</v>
      </c>
      <c r="Q22" s="10" t="s">
        <v>246</v>
      </c>
      <c r="R22" s="9">
        <v>428.97239408094299</v>
      </c>
      <c r="S22" s="10" t="s">
        <v>152</v>
      </c>
    </row>
    <row r="23" spans="1:19" x14ac:dyDescent="0.2">
      <c r="A23" s="12" t="s">
        <v>184</v>
      </c>
      <c r="B23" s="9">
        <v>1.89230585106383</v>
      </c>
      <c r="C23" s="10" t="s">
        <v>152</v>
      </c>
      <c r="D23" s="9">
        <v>198.394215425532</v>
      </c>
      <c r="E23" s="10" t="s">
        <v>152</v>
      </c>
      <c r="F23" s="9">
        <v>14.766681888297899</v>
      </c>
      <c r="G23" s="10" t="s">
        <v>152</v>
      </c>
      <c r="H23" s="9">
        <v>135.869114361702</v>
      </c>
      <c r="I23" s="10" t="s">
        <v>152</v>
      </c>
      <c r="J23" s="9">
        <v>28.325007978723399</v>
      </c>
      <c r="K23" s="10" t="s">
        <v>152</v>
      </c>
      <c r="L23" s="9">
        <v>43.1772127659574</v>
      </c>
      <c r="M23" s="10" t="s">
        <v>152</v>
      </c>
      <c r="N23" s="9">
        <v>25.517248827287201</v>
      </c>
      <c r="O23" s="10" t="s">
        <v>152</v>
      </c>
      <c r="P23" s="9">
        <v>0</v>
      </c>
      <c r="Q23" s="10" t="s">
        <v>246</v>
      </c>
      <c r="R23" s="9">
        <v>447.94178709856402</v>
      </c>
      <c r="S23" s="10" t="s">
        <v>152</v>
      </c>
    </row>
    <row r="24" spans="1:19" x14ac:dyDescent="0.2">
      <c r="A24" s="12" t="s">
        <v>185</v>
      </c>
      <c r="B24" s="9">
        <v>3.44401307189543</v>
      </c>
      <c r="C24" s="10" t="s">
        <v>152</v>
      </c>
      <c r="D24" s="9">
        <v>203.74679477124201</v>
      </c>
      <c r="E24" s="10" t="s">
        <v>152</v>
      </c>
      <c r="F24" s="9">
        <v>17.512220797385599</v>
      </c>
      <c r="G24" s="10" t="s">
        <v>152</v>
      </c>
      <c r="H24" s="9">
        <v>128.782273621255</v>
      </c>
      <c r="I24" s="10" t="s">
        <v>152</v>
      </c>
      <c r="J24" s="9">
        <v>30.5925124183007</v>
      </c>
      <c r="K24" s="10" t="s">
        <v>152</v>
      </c>
      <c r="L24" s="9">
        <v>40.453466666666699</v>
      </c>
      <c r="M24" s="10" t="s">
        <v>152</v>
      </c>
      <c r="N24" s="9">
        <v>29.734097857712399</v>
      </c>
      <c r="O24" s="10" t="s">
        <v>152</v>
      </c>
      <c r="P24" s="9">
        <v>0</v>
      </c>
      <c r="Q24" s="10" t="s">
        <v>246</v>
      </c>
      <c r="R24" s="9">
        <v>454.26537920445799</v>
      </c>
      <c r="S24" s="10" t="s">
        <v>152</v>
      </c>
    </row>
    <row r="25" spans="1:19" x14ac:dyDescent="0.2">
      <c r="A25" s="12" t="s">
        <v>187</v>
      </c>
      <c r="B25" s="9">
        <v>16.561746153846201</v>
      </c>
      <c r="C25" s="10" t="s">
        <v>152</v>
      </c>
      <c r="D25" s="9">
        <v>194.913633333333</v>
      </c>
      <c r="E25" s="10" t="s">
        <v>152</v>
      </c>
      <c r="F25" s="9">
        <v>13.112787179487199</v>
      </c>
      <c r="G25" s="10" t="s">
        <v>152</v>
      </c>
      <c r="H25" s="9">
        <v>122.25893280671799</v>
      </c>
      <c r="I25" s="10" t="s">
        <v>152</v>
      </c>
      <c r="J25" s="9">
        <v>28.5169717948718</v>
      </c>
      <c r="K25" s="10" t="s">
        <v>152</v>
      </c>
      <c r="L25" s="9">
        <v>38.719238438461502</v>
      </c>
      <c r="M25" s="10" t="s">
        <v>152</v>
      </c>
      <c r="N25" s="9">
        <v>28.799728240512799</v>
      </c>
      <c r="O25" s="10" t="s">
        <v>152</v>
      </c>
      <c r="P25" s="9">
        <v>0</v>
      </c>
      <c r="Q25" s="10" t="s">
        <v>246</v>
      </c>
      <c r="R25" s="9">
        <v>442.883037947231</v>
      </c>
      <c r="S25" s="10" t="s">
        <v>152</v>
      </c>
    </row>
    <row r="26" spans="1:19" x14ac:dyDescent="0.2">
      <c r="A26" s="12" t="s">
        <v>188</v>
      </c>
      <c r="B26" s="9">
        <v>23.504965952080699</v>
      </c>
      <c r="C26" s="10" t="s">
        <v>152</v>
      </c>
      <c r="D26" s="9">
        <v>185.84239344262301</v>
      </c>
      <c r="E26" s="10" t="s">
        <v>152</v>
      </c>
      <c r="F26" s="9">
        <v>12.3365145018916</v>
      </c>
      <c r="G26" s="10" t="s">
        <v>152</v>
      </c>
      <c r="H26" s="9">
        <v>123.843121222119</v>
      </c>
      <c r="I26" s="10" t="s">
        <v>152</v>
      </c>
      <c r="J26" s="9">
        <v>27.2474350567465</v>
      </c>
      <c r="K26" s="10" t="s">
        <v>152</v>
      </c>
      <c r="L26" s="9">
        <v>40.564528050441403</v>
      </c>
      <c r="M26" s="10" t="s">
        <v>152</v>
      </c>
      <c r="N26" s="9">
        <v>27.002537700829802</v>
      </c>
      <c r="O26" s="10" t="s">
        <v>152</v>
      </c>
      <c r="P26" s="9">
        <v>0</v>
      </c>
      <c r="Q26" s="10" t="s">
        <v>246</v>
      </c>
      <c r="R26" s="9">
        <v>440.341495926731</v>
      </c>
      <c r="S26" s="10" t="s">
        <v>152</v>
      </c>
    </row>
    <row r="27" spans="1:19" x14ac:dyDescent="0.2">
      <c r="A27" s="12" t="s">
        <v>189</v>
      </c>
      <c r="B27" s="9">
        <v>37.8804732254047</v>
      </c>
      <c r="C27" s="10" t="s">
        <v>152</v>
      </c>
      <c r="D27" s="9">
        <v>150.130637608966</v>
      </c>
      <c r="E27" s="10" t="s">
        <v>152</v>
      </c>
      <c r="F27" s="9">
        <v>12.0458206724782</v>
      </c>
      <c r="G27" s="10" t="s">
        <v>152</v>
      </c>
      <c r="H27" s="9">
        <v>97.264149852005005</v>
      </c>
      <c r="I27" s="10" t="s">
        <v>152</v>
      </c>
      <c r="J27" s="9">
        <v>24.426415940224199</v>
      </c>
      <c r="K27" s="10" t="s">
        <v>152</v>
      </c>
      <c r="L27" s="9">
        <v>31.105160625155701</v>
      </c>
      <c r="M27" s="10" t="s">
        <v>152</v>
      </c>
      <c r="N27" s="9">
        <v>18.963922891743501</v>
      </c>
      <c r="O27" s="10" t="s">
        <v>152</v>
      </c>
      <c r="P27" s="9">
        <v>0</v>
      </c>
      <c r="Q27" s="10" t="s">
        <v>246</v>
      </c>
      <c r="R27" s="9">
        <v>371.816580815978</v>
      </c>
      <c r="S27" s="10" t="s">
        <v>152</v>
      </c>
    </row>
    <row r="28" spans="1:19" x14ac:dyDescent="0.2">
      <c r="A28" s="12" t="s">
        <v>190</v>
      </c>
      <c r="B28" s="9">
        <v>67.301490196078404</v>
      </c>
      <c r="C28" s="10" t="s">
        <v>152</v>
      </c>
      <c r="D28" s="9">
        <v>185.48135049019601</v>
      </c>
      <c r="E28" s="10" t="s">
        <v>152</v>
      </c>
      <c r="F28" s="9">
        <v>19.3809289215686</v>
      </c>
      <c r="G28" s="10" t="s">
        <v>152</v>
      </c>
      <c r="H28" s="9">
        <v>133.75394904438701</v>
      </c>
      <c r="I28" s="10" t="s">
        <v>152</v>
      </c>
      <c r="J28" s="9">
        <v>33.081384803921601</v>
      </c>
      <c r="K28" s="10" t="s">
        <v>152</v>
      </c>
      <c r="L28" s="9">
        <v>45.671910392156903</v>
      </c>
      <c r="M28" s="10" t="s">
        <v>152</v>
      </c>
      <c r="N28" s="9">
        <v>16.014447125</v>
      </c>
      <c r="O28" s="10" t="s">
        <v>152</v>
      </c>
      <c r="P28" s="9">
        <v>0</v>
      </c>
      <c r="Q28" s="10" t="s">
        <v>246</v>
      </c>
      <c r="R28" s="9">
        <v>500.68546097330898</v>
      </c>
      <c r="S28" s="10" t="s">
        <v>152</v>
      </c>
    </row>
    <row r="29" spans="1:19" x14ac:dyDescent="0.2">
      <c r="A29" s="12" t="s">
        <v>191</v>
      </c>
      <c r="B29" s="9">
        <v>86.113932004689303</v>
      </c>
      <c r="C29" s="10" t="s">
        <v>152</v>
      </c>
      <c r="D29" s="9">
        <v>141.070140679953</v>
      </c>
      <c r="E29" s="10" t="s">
        <v>152</v>
      </c>
      <c r="F29" s="9">
        <v>13.1427198124267</v>
      </c>
      <c r="G29" s="10" t="s">
        <v>152</v>
      </c>
      <c r="H29" s="9">
        <v>131.88590848267299</v>
      </c>
      <c r="I29" s="10" t="s">
        <v>152</v>
      </c>
      <c r="J29" s="9">
        <v>30.421228604923801</v>
      </c>
      <c r="K29" s="10" t="s">
        <v>152</v>
      </c>
      <c r="L29" s="9">
        <v>43.156363101993001</v>
      </c>
      <c r="M29" s="10" t="s">
        <v>152</v>
      </c>
      <c r="N29" s="9">
        <v>25.1015482770223</v>
      </c>
      <c r="O29" s="10" t="s">
        <v>152</v>
      </c>
      <c r="P29" s="9">
        <v>0</v>
      </c>
      <c r="Q29" s="10" t="s">
        <v>246</v>
      </c>
      <c r="R29" s="9">
        <v>470.89184096368098</v>
      </c>
      <c r="S29" s="10" t="s">
        <v>152</v>
      </c>
    </row>
    <row r="30" spans="1:19" x14ac:dyDescent="0.2">
      <c r="A30" s="12" t="s">
        <v>192</v>
      </c>
      <c r="B30" s="9">
        <v>62.902477546549797</v>
      </c>
      <c r="C30" s="10" t="s">
        <v>152</v>
      </c>
      <c r="D30" s="9">
        <v>173.32506024096401</v>
      </c>
      <c r="E30" s="10" t="s">
        <v>152</v>
      </c>
      <c r="F30" s="9">
        <v>11.390359255202601</v>
      </c>
      <c r="G30" s="10" t="s">
        <v>152</v>
      </c>
      <c r="H30" s="9">
        <v>138.42222630339501</v>
      </c>
      <c r="I30" s="10" t="s">
        <v>152</v>
      </c>
      <c r="J30" s="9">
        <v>25.209851040525699</v>
      </c>
      <c r="K30" s="10" t="s">
        <v>152</v>
      </c>
      <c r="L30" s="9">
        <v>40.732385559693299</v>
      </c>
      <c r="M30" s="10" t="s">
        <v>152</v>
      </c>
      <c r="N30" s="9">
        <v>52.815645363811598</v>
      </c>
      <c r="O30" s="10" t="s">
        <v>152</v>
      </c>
      <c r="P30" s="9">
        <v>0</v>
      </c>
      <c r="Q30" s="10" t="s">
        <v>246</v>
      </c>
      <c r="R30" s="9">
        <v>504.798005310142</v>
      </c>
      <c r="S30" s="10" t="s">
        <v>152</v>
      </c>
    </row>
    <row r="31" spans="1:19" x14ac:dyDescent="0.2">
      <c r="A31" s="12" t="s">
        <v>193</v>
      </c>
      <c r="B31" s="9">
        <v>35.000500525762398</v>
      </c>
      <c r="C31" s="10" t="s">
        <v>152</v>
      </c>
      <c r="D31" s="9">
        <v>171.97296319663499</v>
      </c>
      <c r="E31" s="10" t="s">
        <v>331</v>
      </c>
      <c r="F31" s="9">
        <v>13.5823060736067</v>
      </c>
      <c r="G31" s="10" t="s">
        <v>152</v>
      </c>
      <c r="H31" s="9">
        <v>143.423766408896</v>
      </c>
      <c r="I31" s="10" t="s">
        <v>152</v>
      </c>
      <c r="J31" s="9">
        <v>28.232685594111501</v>
      </c>
      <c r="K31" s="10" t="s">
        <v>152</v>
      </c>
      <c r="L31" s="9">
        <v>34.578933661409103</v>
      </c>
      <c r="M31" s="10" t="s">
        <v>152</v>
      </c>
      <c r="N31" s="9">
        <v>53.673352512408002</v>
      </c>
      <c r="O31" s="10" t="s">
        <v>152</v>
      </c>
      <c r="P31" s="9">
        <v>0</v>
      </c>
      <c r="Q31" s="10" t="s">
        <v>246</v>
      </c>
      <c r="R31" s="9">
        <v>480.46450797282898</v>
      </c>
      <c r="S31" s="10" t="s">
        <v>320</v>
      </c>
    </row>
    <row r="32" spans="1:19" x14ac:dyDescent="0.2">
      <c r="A32" s="15" t="s">
        <v>195</v>
      </c>
      <c r="B32" s="13">
        <v>18.03</v>
      </c>
      <c r="C32" s="14" t="s">
        <v>152</v>
      </c>
      <c r="D32" s="13">
        <v>184.55</v>
      </c>
      <c r="E32" s="14" t="s">
        <v>152</v>
      </c>
      <c r="F32" s="13">
        <v>11.122159999999999</v>
      </c>
      <c r="G32" s="14" t="s">
        <v>152</v>
      </c>
      <c r="H32" s="13">
        <v>149.65010212000001</v>
      </c>
      <c r="I32" s="14" t="s">
        <v>152</v>
      </c>
      <c r="J32" s="13">
        <v>31.707000000000001</v>
      </c>
      <c r="K32" s="14" t="s">
        <v>152</v>
      </c>
      <c r="L32" s="13">
        <v>36.77467</v>
      </c>
      <c r="M32" s="14" t="s">
        <v>152</v>
      </c>
      <c r="N32" s="13">
        <v>51.003757919999998</v>
      </c>
      <c r="O32" s="14" t="s">
        <v>152</v>
      </c>
      <c r="P32" s="13">
        <v>0</v>
      </c>
      <c r="Q32" s="14" t="s">
        <v>246</v>
      </c>
      <c r="R32" s="13">
        <v>482.83769003999998</v>
      </c>
      <c r="S32" s="14" t="s">
        <v>152</v>
      </c>
    </row>
    <row r="34" spans="1:2" x14ac:dyDescent="0.2">
      <c r="A34" s="16" t="s">
        <v>196</v>
      </c>
      <c r="B34" s="16" t="s">
        <v>211</v>
      </c>
    </row>
    <row r="36" spans="1:2" x14ac:dyDescent="0.2">
      <c r="B36" s="16" t="s">
        <v>332</v>
      </c>
    </row>
    <row r="37" spans="1:2" x14ac:dyDescent="0.2">
      <c r="B37" s="16" t="s">
        <v>333</v>
      </c>
    </row>
    <row r="38" spans="1:2" x14ac:dyDescent="0.2">
      <c r="B38" s="16" t="s">
        <v>334</v>
      </c>
    </row>
    <row r="39" spans="1:2" x14ac:dyDescent="0.2">
      <c r="B39" s="16" t="s">
        <v>335</v>
      </c>
    </row>
    <row r="41" spans="1:2" x14ac:dyDescent="0.2">
      <c r="B41" s="16" t="s">
        <v>336</v>
      </c>
    </row>
    <row r="42" spans="1:2" x14ac:dyDescent="0.2">
      <c r="B42" s="16" t="s">
        <v>203</v>
      </c>
    </row>
    <row r="43" spans="1:2" x14ac:dyDescent="0.2">
      <c r="B43" s="16" t="s">
        <v>250</v>
      </c>
    </row>
    <row r="44" spans="1:2" x14ac:dyDescent="0.2">
      <c r="B44" s="16" t="s">
        <v>325</v>
      </c>
    </row>
    <row r="45" spans="1:2" x14ac:dyDescent="0.2">
      <c r="B45" s="16" t="s">
        <v>204</v>
      </c>
    </row>
    <row r="48" spans="1:2" x14ac:dyDescent="0.2">
      <c r="A48" s="17" t="str">
        <f>HYPERLINK("#'KENO 5'!A2", "&lt;&lt;&lt; Previous table")</f>
        <v>&lt;&lt;&lt; Previous table</v>
      </c>
    </row>
    <row r="49" spans="1:1" x14ac:dyDescent="0.2">
      <c r="A49" s="17" t="str">
        <f>HYPERLINK("#'KENO 7'!A2",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HYPERLINK("#'INDEX'!B57", "Link to index")</f>
        <v>Link to index</v>
      </c>
    </row>
    <row r="2" spans="1:19" ht="15.75" customHeight="1" x14ac:dyDescent="0.2">
      <c r="A2" s="27" t="s">
        <v>338</v>
      </c>
      <c r="B2" s="28"/>
      <c r="C2" s="28"/>
      <c r="D2" s="28"/>
      <c r="E2" s="28"/>
      <c r="F2" s="28"/>
      <c r="G2" s="28"/>
      <c r="H2" s="28"/>
      <c r="I2" s="28"/>
      <c r="J2" s="28"/>
      <c r="K2" s="28"/>
      <c r="L2" s="28"/>
      <c r="M2" s="28"/>
      <c r="N2" s="28"/>
      <c r="O2" s="28"/>
      <c r="P2" s="28"/>
      <c r="Q2" s="28"/>
      <c r="R2" s="28"/>
      <c r="S2" s="28"/>
    </row>
    <row r="3" spans="1:19" ht="15.75" customHeight="1" x14ac:dyDescent="0.2">
      <c r="A3" s="27" t="s">
        <v>68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152</v>
      </c>
      <c r="D7" s="18">
        <v>18.958829590286101</v>
      </c>
      <c r="E7" s="10" t="s">
        <v>152</v>
      </c>
      <c r="F7" s="18">
        <v>0</v>
      </c>
      <c r="G7" s="10" t="s">
        <v>152</v>
      </c>
      <c r="H7" s="18">
        <v>20.982683861929601</v>
      </c>
      <c r="I7" s="10" t="s">
        <v>152</v>
      </c>
      <c r="J7" s="18">
        <v>13.699375450291001</v>
      </c>
      <c r="K7" s="10" t="s">
        <v>152</v>
      </c>
      <c r="L7" s="18">
        <v>43.205447940509899</v>
      </c>
      <c r="M7" s="10" t="s">
        <v>152</v>
      </c>
      <c r="N7" s="18">
        <v>1.91517034865672</v>
      </c>
      <c r="O7" s="10" t="s">
        <v>152</v>
      </c>
      <c r="P7" s="18">
        <v>0</v>
      </c>
      <c r="Q7" s="10" t="s">
        <v>246</v>
      </c>
      <c r="R7" s="18">
        <v>12.9047838579034</v>
      </c>
      <c r="S7" s="10" t="s">
        <v>152</v>
      </c>
    </row>
    <row r="8" spans="1:19" x14ac:dyDescent="0.2">
      <c r="A8" s="12" t="s">
        <v>164</v>
      </c>
      <c r="B8" s="18">
        <v>0</v>
      </c>
      <c r="C8" s="10" t="s">
        <v>152</v>
      </c>
      <c r="D8" s="18">
        <v>17.416892852890101</v>
      </c>
      <c r="E8" s="10" t="s">
        <v>152</v>
      </c>
      <c r="F8" s="18">
        <v>0</v>
      </c>
      <c r="G8" s="10" t="s">
        <v>152</v>
      </c>
      <c r="H8" s="18">
        <v>20.361647801462802</v>
      </c>
      <c r="I8" s="10" t="s">
        <v>152</v>
      </c>
      <c r="J8" s="18">
        <v>11.0076712078067</v>
      </c>
      <c r="K8" s="10" t="s">
        <v>152</v>
      </c>
      <c r="L8" s="18">
        <v>51.9263979038885</v>
      </c>
      <c r="M8" s="10" t="s">
        <v>152</v>
      </c>
      <c r="N8" s="18">
        <v>1.9089859751066101</v>
      </c>
      <c r="O8" s="10" t="s">
        <v>152</v>
      </c>
      <c r="P8" s="18">
        <v>0</v>
      </c>
      <c r="Q8" s="10" t="s">
        <v>246</v>
      </c>
      <c r="R8" s="18">
        <v>12.260314408556701</v>
      </c>
      <c r="S8" s="10" t="s">
        <v>152</v>
      </c>
    </row>
    <row r="9" spans="1:19" x14ac:dyDescent="0.2">
      <c r="A9" s="12" t="s">
        <v>165</v>
      </c>
      <c r="B9" s="18">
        <v>2.9294608025407798</v>
      </c>
      <c r="C9" s="10" t="s">
        <v>152</v>
      </c>
      <c r="D9" s="18">
        <v>0</v>
      </c>
      <c r="E9" s="10" t="s">
        <v>167</v>
      </c>
      <c r="F9" s="18">
        <v>0</v>
      </c>
      <c r="G9" s="10" t="s">
        <v>152</v>
      </c>
      <c r="H9" s="18">
        <v>24.220504459462099</v>
      </c>
      <c r="I9" s="10" t="s">
        <v>152</v>
      </c>
      <c r="J9" s="18">
        <v>10.7764119391574</v>
      </c>
      <c r="K9" s="10" t="s">
        <v>152</v>
      </c>
      <c r="L9" s="18">
        <v>49.606697016993699</v>
      </c>
      <c r="M9" s="10" t="s">
        <v>152</v>
      </c>
      <c r="N9" s="18">
        <v>1.81109270952837</v>
      </c>
      <c r="O9" s="10" t="s">
        <v>152</v>
      </c>
      <c r="P9" s="18">
        <v>0</v>
      </c>
      <c r="Q9" s="10" t="s">
        <v>246</v>
      </c>
      <c r="R9" s="18">
        <v>7.0151052972210701</v>
      </c>
      <c r="S9" s="10" t="s">
        <v>169</v>
      </c>
    </row>
    <row r="10" spans="1:19" x14ac:dyDescent="0.2">
      <c r="A10" s="12" t="s">
        <v>166</v>
      </c>
      <c r="B10" s="18">
        <v>2.54301975497114</v>
      </c>
      <c r="C10" s="10" t="s">
        <v>152</v>
      </c>
      <c r="D10" s="18">
        <v>7.25528334030047</v>
      </c>
      <c r="E10" s="10" t="s">
        <v>330</v>
      </c>
      <c r="F10" s="18">
        <v>0</v>
      </c>
      <c r="G10" s="10" t="s">
        <v>152</v>
      </c>
      <c r="H10" s="18">
        <v>24.242154596139802</v>
      </c>
      <c r="I10" s="10" t="s">
        <v>152</v>
      </c>
      <c r="J10" s="18">
        <v>8.9631502549447806</v>
      </c>
      <c r="K10" s="10" t="s">
        <v>152</v>
      </c>
      <c r="L10" s="18">
        <v>44.5933372636567</v>
      </c>
      <c r="M10" s="10" t="s">
        <v>152</v>
      </c>
      <c r="N10" s="18">
        <v>1.64755971964147</v>
      </c>
      <c r="O10" s="10" t="s">
        <v>152</v>
      </c>
      <c r="P10" s="18">
        <v>0</v>
      </c>
      <c r="Q10" s="10" t="s">
        <v>246</v>
      </c>
      <c r="R10" s="18">
        <v>9.2004797400713407</v>
      </c>
      <c r="S10" s="10" t="s">
        <v>330</v>
      </c>
    </row>
    <row r="11" spans="1:19" x14ac:dyDescent="0.2">
      <c r="A11" s="12" t="s">
        <v>170</v>
      </c>
      <c r="B11" s="18">
        <v>2.3124486150313199</v>
      </c>
      <c r="C11" s="10" t="s">
        <v>152</v>
      </c>
      <c r="D11" s="18">
        <v>16.6561731605955</v>
      </c>
      <c r="E11" s="10" t="s">
        <v>330</v>
      </c>
      <c r="F11" s="18">
        <v>0</v>
      </c>
      <c r="G11" s="10" t="s">
        <v>152</v>
      </c>
      <c r="H11" s="18">
        <v>24.106430077146801</v>
      </c>
      <c r="I11" s="10" t="s">
        <v>152</v>
      </c>
      <c r="J11" s="18">
        <v>9.5844133435501302</v>
      </c>
      <c r="K11" s="10" t="s">
        <v>152</v>
      </c>
      <c r="L11" s="18">
        <v>46.638483567434903</v>
      </c>
      <c r="M11" s="10" t="s">
        <v>152</v>
      </c>
      <c r="N11" s="18">
        <v>1.78539136678262</v>
      </c>
      <c r="O11" s="10" t="s">
        <v>152</v>
      </c>
      <c r="P11" s="18">
        <v>0</v>
      </c>
      <c r="Q11" s="10" t="s">
        <v>246</v>
      </c>
      <c r="R11" s="18">
        <v>12.494238989165201</v>
      </c>
      <c r="S11" s="10" t="s">
        <v>330</v>
      </c>
    </row>
    <row r="12" spans="1:19" x14ac:dyDescent="0.2">
      <c r="A12" s="12" t="s">
        <v>171</v>
      </c>
      <c r="B12" s="18">
        <v>2.8366044618166102</v>
      </c>
      <c r="C12" s="10" t="s">
        <v>152</v>
      </c>
      <c r="D12" s="18">
        <v>16.960993374525899</v>
      </c>
      <c r="E12" s="10" t="s">
        <v>330</v>
      </c>
      <c r="F12" s="18">
        <v>0</v>
      </c>
      <c r="G12" s="10" t="s">
        <v>152</v>
      </c>
      <c r="H12" s="18">
        <v>27.428875039943399</v>
      </c>
      <c r="I12" s="10" t="s">
        <v>152</v>
      </c>
      <c r="J12" s="18">
        <v>12.7908852412895</v>
      </c>
      <c r="K12" s="10" t="s">
        <v>152</v>
      </c>
      <c r="L12" s="18">
        <v>54.342676345497203</v>
      </c>
      <c r="M12" s="10" t="s">
        <v>152</v>
      </c>
      <c r="N12" s="18">
        <v>1.72628002835299</v>
      </c>
      <c r="O12" s="10" t="s">
        <v>152</v>
      </c>
      <c r="P12" s="18">
        <v>0</v>
      </c>
      <c r="Q12" s="10" t="s">
        <v>246</v>
      </c>
      <c r="R12" s="18">
        <v>13.668732343002899</v>
      </c>
      <c r="S12" s="10" t="s">
        <v>330</v>
      </c>
    </row>
    <row r="13" spans="1:19" x14ac:dyDescent="0.2">
      <c r="A13" s="12" t="s">
        <v>172</v>
      </c>
      <c r="B13" s="18">
        <v>2.7534779234252298</v>
      </c>
      <c r="C13" s="10" t="s">
        <v>152</v>
      </c>
      <c r="D13" s="18">
        <v>16.3656188221583</v>
      </c>
      <c r="E13" s="10" t="s">
        <v>330</v>
      </c>
      <c r="F13" s="18">
        <v>0</v>
      </c>
      <c r="G13" s="10" t="s">
        <v>152</v>
      </c>
      <c r="H13" s="18">
        <v>28.8078544709665</v>
      </c>
      <c r="I13" s="10" t="s">
        <v>152</v>
      </c>
      <c r="J13" s="18">
        <v>11.2671219030732</v>
      </c>
      <c r="K13" s="10" t="s">
        <v>152</v>
      </c>
      <c r="L13" s="18">
        <v>54.914573732097203</v>
      </c>
      <c r="M13" s="10" t="s">
        <v>152</v>
      </c>
      <c r="N13" s="18">
        <v>1.6419532253041</v>
      </c>
      <c r="O13" s="10" t="s">
        <v>152</v>
      </c>
      <c r="P13" s="18">
        <v>0</v>
      </c>
      <c r="Q13" s="10" t="s">
        <v>246</v>
      </c>
      <c r="R13" s="18">
        <v>13.6121493562271</v>
      </c>
      <c r="S13" s="10" t="s">
        <v>330</v>
      </c>
    </row>
    <row r="14" spans="1:19" x14ac:dyDescent="0.2">
      <c r="A14" s="12" t="s">
        <v>173</v>
      </c>
      <c r="B14" s="18">
        <v>3.6365930744125001</v>
      </c>
      <c r="C14" s="10" t="s">
        <v>152</v>
      </c>
      <c r="D14" s="18">
        <v>15.4667855816827</v>
      </c>
      <c r="E14" s="10" t="s">
        <v>330</v>
      </c>
      <c r="F14" s="18">
        <v>0</v>
      </c>
      <c r="G14" s="10" t="s">
        <v>152</v>
      </c>
      <c r="H14" s="18">
        <v>25.907546144643099</v>
      </c>
      <c r="I14" s="10" t="s">
        <v>152</v>
      </c>
      <c r="J14" s="18">
        <v>10.7816489614675</v>
      </c>
      <c r="K14" s="10" t="s">
        <v>152</v>
      </c>
      <c r="L14" s="18">
        <v>55.536847281687798</v>
      </c>
      <c r="M14" s="10" t="s">
        <v>152</v>
      </c>
      <c r="N14" s="18">
        <v>1.84701956877721</v>
      </c>
      <c r="O14" s="10" t="s">
        <v>152</v>
      </c>
      <c r="P14" s="18">
        <v>0</v>
      </c>
      <c r="Q14" s="10" t="s">
        <v>246</v>
      </c>
      <c r="R14" s="18">
        <v>12.7922785061452</v>
      </c>
      <c r="S14" s="10" t="s">
        <v>330</v>
      </c>
    </row>
    <row r="15" spans="1:19" x14ac:dyDescent="0.2">
      <c r="A15" s="12" t="s">
        <v>174</v>
      </c>
      <c r="B15" s="18">
        <v>3.4094757977743</v>
      </c>
      <c r="C15" s="10" t="s">
        <v>152</v>
      </c>
      <c r="D15" s="18">
        <v>16.787628219498501</v>
      </c>
      <c r="E15" s="10" t="s">
        <v>168</v>
      </c>
      <c r="F15" s="18">
        <v>65.185525404621899</v>
      </c>
      <c r="G15" s="10" t="s">
        <v>175</v>
      </c>
      <c r="H15" s="18">
        <v>27.412724638197101</v>
      </c>
      <c r="I15" s="10" t="s">
        <v>152</v>
      </c>
      <c r="J15" s="18">
        <v>11.042216894884399</v>
      </c>
      <c r="K15" s="10" t="s">
        <v>152</v>
      </c>
      <c r="L15" s="18">
        <v>59.058180084798899</v>
      </c>
      <c r="M15" s="10" t="s">
        <v>152</v>
      </c>
      <c r="N15" s="18">
        <v>1.6284939688770601</v>
      </c>
      <c r="O15" s="10" t="s">
        <v>152</v>
      </c>
      <c r="P15" s="18">
        <v>0</v>
      </c>
      <c r="Q15" s="10" t="s">
        <v>246</v>
      </c>
      <c r="R15" s="18">
        <v>14.179583618792501</v>
      </c>
      <c r="S15" s="10" t="s">
        <v>152</v>
      </c>
    </row>
    <row r="16" spans="1:19" x14ac:dyDescent="0.2">
      <c r="A16" s="12" t="s">
        <v>176</v>
      </c>
      <c r="B16" s="18">
        <v>3.4579997873128399</v>
      </c>
      <c r="C16" s="10" t="s">
        <v>152</v>
      </c>
      <c r="D16" s="18">
        <v>19.5908876428696</v>
      </c>
      <c r="E16" s="10" t="s">
        <v>152</v>
      </c>
      <c r="F16" s="18">
        <v>50.8579858369446</v>
      </c>
      <c r="G16" s="10" t="s">
        <v>152</v>
      </c>
      <c r="H16" s="18">
        <v>29.820461268156599</v>
      </c>
      <c r="I16" s="10" t="s">
        <v>152</v>
      </c>
      <c r="J16" s="18">
        <v>13.3817904454241</v>
      </c>
      <c r="K16" s="10" t="s">
        <v>152</v>
      </c>
      <c r="L16" s="18">
        <v>67.171739532412602</v>
      </c>
      <c r="M16" s="10" t="s">
        <v>152</v>
      </c>
      <c r="N16" s="18">
        <v>1.59958425865328</v>
      </c>
      <c r="O16" s="10" t="s">
        <v>152</v>
      </c>
      <c r="P16" s="18">
        <v>0</v>
      </c>
      <c r="Q16" s="10" t="s">
        <v>246</v>
      </c>
      <c r="R16" s="18">
        <v>15.7754825712094</v>
      </c>
      <c r="S16" s="10" t="s">
        <v>152</v>
      </c>
    </row>
    <row r="17" spans="1:19" x14ac:dyDescent="0.2">
      <c r="A17" s="12" t="s">
        <v>177</v>
      </c>
      <c r="B17" s="18">
        <v>3.2612848888418502</v>
      </c>
      <c r="C17" s="10" t="s">
        <v>152</v>
      </c>
      <c r="D17" s="18">
        <v>20.5920267096324</v>
      </c>
      <c r="E17" s="10" t="s">
        <v>152</v>
      </c>
      <c r="F17" s="18">
        <v>54.216235334661398</v>
      </c>
      <c r="G17" s="10" t="s">
        <v>152</v>
      </c>
      <c r="H17" s="18">
        <v>26.9296631670077</v>
      </c>
      <c r="I17" s="10" t="s">
        <v>152</v>
      </c>
      <c r="J17" s="18">
        <v>15.2644198963546</v>
      </c>
      <c r="K17" s="10" t="s">
        <v>152</v>
      </c>
      <c r="L17" s="18">
        <v>64.307475255730395</v>
      </c>
      <c r="M17" s="10" t="s">
        <v>152</v>
      </c>
      <c r="N17" s="18">
        <v>1.38783412776041</v>
      </c>
      <c r="O17" s="10" t="s">
        <v>152</v>
      </c>
      <c r="P17" s="18">
        <v>0</v>
      </c>
      <c r="Q17" s="10" t="s">
        <v>246</v>
      </c>
      <c r="R17" s="18">
        <v>15.5633266212243</v>
      </c>
      <c r="S17" s="10" t="s">
        <v>152</v>
      </c>
    </row>
    <row r="18" spans="1:19" x14ac:dyDescent="0.2">
      <c r="A18" s="12" t="s">
        <v>178</v>
      </c>
      <c r="B18" s="18">
        <v>3.5685120955349698</v>
      </c>
      <c r="C18" s="10" t="s">
        <v>152</v>
      </c>
      <c r="D18" s="18">
        <v>22.299381651155901</v>
      </c>
      <c r="E18" s="10" t="s">
        <v>152</v>
      </c>
      <c r="F18" s="18">
        <v>54.339103681795699</v>
      </c>
      <c r="G18" s="10" t="s">
        <v>152</v>
      </c>
      <c r="H18" s="18">
        <v>29.769142705368399</v>
      </c>
      <c r="I18" s="10" t="s">
        <v>152</v>
      </c>
      <c r="J18" s="18">
        <v>13.7644679778547</v>
      </c>
      <c r="K18" s="10" t="s">
        <v>152</v>
      </c>
      <c r="L18" s="18">
        <v>70.193776123027902</v>
      </c>
      <c r="M18" s="10" t="s">
        <v>152</v>
      </c>
      <c r="N18" s="18">
        <v>1.35170392475305</v>
      </c>
      <c r="O18" s="10" t="s">
        <v>152</v>
      </c>
      <c r="P18" s="18">
        <v>0</v>
      </c>
      <c r="Q18" s="10" t="s">
        <v>246</v>
      </c>
      <c r="R18" s="18">
        <v>16.6692163696355</v>
      </c>
      <c r="S18" s="10" t="s">
        <v>152</v>
      </c>
    </row>
    <row r="19" spans="1:19" x14ac:dyDescent="0.2">
      <c r="A19" s="12" t="s">
        <v>179</v>
      </c>
      <c r="B19" s="18">
        <v>3.6043410298166401</v>
      </c>
      <c r="C19" s="10" t="s">
        <v>152</v>
      </c>
      <c r="D19" s="18">
        <v>23.9091715517221</v>
      </c>
      <c r="E19" s="10" t="s">
        <v>152</v>
      </c>
      <c r="F19" s="18">
        <v>77.263188331298593</v>
      </c>
      <c r="G19" s="10" t="s">
        <v>152</v>
      </c>
      <c r="H19" s="18">
        <v>31.258554901031999</v>
      </c>
      <c r="I19" s="10" t="s">
        <v>152</v>
      </c>
      <c r="J19" s="18">
        <v>12.689467510054399</v>
      </c>
      <c r="K19" s="10" t="s">
        <v>152</v>
      </c>
      <c r="L19" s="18">
        <v>69.894049376225794</v>
      </c>
      <c r="M19" s="10" t="s">
        <v>152</v>
      </c>
      <c r="N19" s="18">
        <v>1.61635416503026</v>
      </c>
      <c r="O19" s="10" t="s">
        <v>210</v>
      </c>
      <c r="P19" s="18">
        <v>0</v>
      </c>
      <c r="Q19" s="10" t="s">
        <v>246</v>
      </c>
      <c r="R19" s="18">
        <v>17.646499980911599</v>
      </c>
      <c r="S19" s="10" t="s">
        <v>152</v>
      </c>
    </row>
    <row r="20" spans="1:19" x14ac:dyDescent="0.2">
      <c r="A20" s="12" t="s">
        <v>180</v>
      </c>
      <c r="B20" s="18">
        <v>3.7168577374387399</v>
      </c>
      <c r="C20" s="10" t="s">
        <v>152</v>
      </c>
      <c r="D20" s="18">
        <v>23.670958685863202</v>
      </c>
      <c r="E20" s="10" t="s">
        <v>152</v>
      </c>
      <c r="F20" s="18">
        <v>84.692116681849299</v>
      </c>
      <c r="G20" s="10" t="s">
        <v>152</v>
      </c>
      <c r="H20" s="18">
        <v>31.124727952226401</v>
      </c>
      <c r="I20" s="10" t="s">
        <v>152</v>
      </c>
      <c r="J20" s="18">
        <v>13.8510683065858</v>
      </c>
      <c r="K20" s="10" t="s">
        <v>152</v>
      </c>
      <c r="L20" s="18">
        <v>73.4333476426727</v>
      </c>
      <c r="M20" s="10" t="s">
        <v>152</v>
      </c>
      <c r="N20" s="18">
        <v>3.1189971259162101</v>
      </c>
      <c r="O20" s="10" t="s">
        <v>152</v>
      </c>
      <c r="P20" s="18">
        <v>0</v>
      </c>
      <c r="Q20" s="10" t="s">
        <v>246</v>
      </c>
      <c r="R20" s="18">
        <v>18.11863984747</v>
      </c>
      <c r="S20" s="10" t="s">
        <v>152</v>
      </c>
    </row>
    <row r="21" spans="1:19" x14ac:dyDescent="0.2">
      <c r="A21" s="12" t="s">
        <v>181</v>
      </c>
      <c r="B21" s="18">
        <v>2.1598415673139502</v>
      </c>
      <c r="C21" s="10" t="s">
        <v>152</v>
      </c>
      <c r="D21" s="18">
        <v>23.062641051971902</v>
      </c>
      <c r="E21" s="10" t="s">
        <v>152</v>
      </c>
      <c r="F21" s="18">
        <v>84.396277283919702</v>
      </c>
      <c r="G21" s="10" t="s">
        <v>152</v>
      </c>
      <c r="H21" s="18">
        <v>30.860694311778801</v>
      </c>
      <c r="I21" s="10" t="s">
        <v>152</v>
      </c>
      <c r="J21" s="18">
        <v>15.4136273674488</v>
      </c>
      <c r="K21" s="10" t="s">
        <v>152</v>
      </c>
      <c r="L21" s="18">
        <v>81.252890557262305</v>
      </c>
      <c r="M21" s="10" t="s">
        <v>152</v>
      </c>
      <c r="N21" s="18">
        <v>3.29437542685208</v>
      </c>
      <c r="O21" s="10" t="s">
        <v>152</v>
      </c>
      <c r="P21" s="18">
        <v>0</v>
      </c>
      <c r="Q21" s="10" t="s">
        <v>246</v>
      </c>
      <c r="R21" s="18">
        <v>18.1406793263682</v>
      </c>
      <c r="S21" s="10" t="s">
        <v>152</v>
      </c>
    </row>
    <row r="22" spans="1:19" x14ac:dyDescent="0.2">
      <c r="A22" s="12" t="s">
        <v>182</v>
      </c>
      <c r="B22" s="18">
        <v>3.86873784882465</v>
      </c>
      <c r="C22" s="10" t="s">
        <v>152</v>
      </c>
      <c r="D22" s="18">
        <v>24.337966185686799</v>
      </c>
      <c r="E22" s="10" t="s">
        <v>152</v>
      </c>
      <c r="F22" s="18">
        <v>78.326628830373394</v>
      </c>
      <c r="G22" s="10" t="s">
        <v>152</v>
      </c>
      <c r="H22" s="18">
        <v>28.271332126061498</v>
      </c>
      <c r="I22" s="10" t="s">
        <v>152</v>
      </c>
      <c r="J22" s="18">
        <v>14.3603122938878</v>
      </c>
      <c r="K22" s="10" t="s">
        <v>152</v>
      </c>
      <c r="L22" s="18">
        <v>75.270612391356394</v>
      </c>
      <c r="M22" s="10" t="s">
        <v>152</v>
      </c>
      <c r="N22" s="18">
        <v>3.5980973520478599</v>
      </c>
      <c r="O22" s="10" t="s">
        <v>152</v>
      </c>
      <c r="P22" s="18">
        <v>0</v>
      </c>
      <c r="Q22" s="10" t="s">
        <v>246</v>
      </c>
      <c r="R22" s="18">
        <v>17.841703088121999</v>
      </c>
      <c r="S22" s="10" t="s">
        <v>152</v>
      </c>
    </row>
    <row r="23" spans="1:19" x14ac:dyDescent="0.2">
      <c r="A23" s="12" t="s">
        <v>184</v>
      </c>
      <c r="B23" s="18">
        <v>4.6986783560093102</v>
      </c>
      <c r="C23" s="10" t="s">
        <v>152</v>
      </c>
      <c r="D23" s="18">
        <v>25.7084574489154</v>
      </c>
      <c r="E23" s="10" t="s">
        <v>152</v>
      </c>
      <c r="F23" s="18">
        <v>62.414467975616603</v>
      </c>
      <c r="G23" s="10" t="s">
        <v>152</v>
      </c>
      <c r="H23" s="18">
        <v>28.507503733930999</v>
      </c>
      <c r="I23" s="10" t="s">
        <v>152</v>
      </c>
      <c r="J23" s="18">
        <v>16.290382834052899</v>
      </c>
      <c r="K23" s="10" t="s">
        <v>152</v>
      </c>
      <c r="L23" s="18">
        <v>82.570136688054703</v>
      </c>
      <c r="M23" s="10" t="s">
        <v>152</v>
      </c>
      <c r="N23" s="18">
        <v>4.1380300356437001</v>
      </c>
      <c r="O23" s="10" t="s">
        <v>152</v>
      </c>
      <c r="P23" s="18">
        <v>0</v>
      </c>
      <c r="Q23" s="10" t="s">
        <v>246</v>
      </c>
      <c r="R23" s="18">
        <v>18.590224574341999</v>
      </c>
      <c r="S23" s="10" t="s">
        <v>152</v>
      </c>
    </row>
    <row r="24" spans="1:19" x14ac:dyDescent="0.2">
      <c r="A24" s="12" t="s">
        <v>185</v>
      </c>
      <c r="B24" s="18">
        <v>8.4986725733226507</v>
      </c>
      <c r="C24" s="10" t="s">
        <v>152</v>
      </c>
      <c r="D24" s="18">
        <v>26.415155383218401</v>
      </c>
      <c r="E24" s="10" t="s">
        <v>152</v>
      </c>
      <c r="F24" s="18">
        <v>74.884592664781096</v>
      </c>
      <c r="G24" s="10" t="s">
        <v>152</v>
      </c>
      <c r="H24" s="18">
        <v>27.0348931041285</v>
      </c>
      <c r="I24" s="10" t="s">
        <v>152</v>
      </c>
      <c r="J24" s="18">
        <v>17.738044924618102</v>
      </c>
      <c r="K24" s="10" t="s">
        <v>152</v>
      </c>
      <c r="L24" s="18">
        <v>77.5795133242503</v>
      </c>
      <c r="M24" s="10" t="s">
        <v>152</v>
      </c>
      <c r="N24" s="18">
        <v>4.79253299129563</v>
      </c>
      <c r="O24" s="10" t="s">
        <v>152</v>
      </c>
      <c r="P24" s="18">
        <v>0</v>
      </c>
      <c r="Q24" s="10" t="s">
        <v>246</v>
      </c>
      <c r="R24" s="18">
        <v>18.856996446160601</v>
      </c>
      <c r="S24" s="10" t="s">
        <v>152</v>
      </c>
    </row>
    <row r="25" spans="1:19" x14ac:dyDescent="0.2">
      <c r="A25" s="12" t="s">
        <v>187</v>
      </c>
      <c r="B25" s="18">
        <v>40.520970816835302</v>
      </c>
      <c r="C25" s="10" t="s">
        <v>152</v>
      </c>
      <c r="D25" s="18">
        <v>25.357062154051501</v>
      </c>
      <c r="E25" s="10" t="s">
        <v>152</v>
      </c>
      <c r="F25" s="18">
        <v>56.976207916225803</v>
      </c>
      <c r="G25" s="10" t="s">
        <v>152</v>
      </c>
      <c r="H25" s="18">
        <v>25.697513310690301</v>
      </c>
      <c r="I25" s="10" t="s">
        <v>152</v>
      </c>
      <c r="J25" s="18">
        <v>16.664276882247101</v>
      </c>
      <c r="K25" s="10" t="s">
        <v>152</v>
      </c>
      <c r="L25" s="18">
        <v>73.963747088353003</v>
      </c>
      <c r="M25" s="10" t="s">
        <v>152</v>
      </c>
      <c r="N25" s="18">
        <v>4.6332302964885699</v>
      </c>
      <c r="O25" s="10" t="s">
        <v>152</v>
      </c>
      <c r="P25" s="18">
        <v>0</v>
      </c>
      <c r="Q25" s="10" t="s">
        <v>246</v>
      </c>
      <c r="R25" s="18">
        <v>18.4233695829436</v>
      </c>
      <c r="S25" s="10" t="s">
        <v>152</v>
      </c>
    </row>
    <row r="26" spans="1:19" x14ac:dyDescent="0.2">
      <c r="A26" s="12" t="s">
        <v>188</v>
      </c>
      <c r="B26" s="18">
        <v>56.976214507096401</v>
      </c>
      <c r="C26" s="10" t="s">
        <v>152</v>
      </c>
      <c r="D26" s="18">
        <v>24.241364893927301</v>
      </c>
      <c r="E26" s="10" t="s">
        <v>152</v>
      </c>
      <c r="F26" s="18">
        <v>54.509339961576501</v>
      </c>
      <c r="G26" s="10" t="s">
        <v>152</v>
      </c>
      <c r="H26" s="18">
        <v>25.981293752004198</v>
      </c>
      <c r="I26" s="10" t="s">
        <v>152</v>
      </c>
      <c r="J26" s="18">
        <v>15.9771951898444</v>
      </c>
      <c r="K26" s="10" t="s">
        <v>152</v>
      </c>
      <c r="L26" s="18">
        <v>76.940124287270194</v>
      </c>
      <c r="M26" s="10" t="s">
        <v>152</v>
      </c>
      <c r="N26" s="18">
        <v>4.3293175719238697</v>
      </c>
      <c r="O26" s="10" t="s">
        <v>152</v>
      </c>
      <c r="P26" s="18">
        <v>0</v>
      </c>
      <c r="Q26" s="10" t="s">
        <v>246</v>
      </c>
      <c r="R26" s="18">
        <v>18.315192655237901</v>
      </c>
      <c r="S26" s="10" t="s">
        <v>152</v>
      </c>
    </row>
    <row r="27" spans="1:19" x14ac:dyDescent="0.2">
      <c r="A27" s="12" t="s">
        <v>189</v>
      </c>
      <c r="B27" s="18">
        <v>90.818544664083305</v>
      </c>
      <c r="C27" s="10" t="s">
        <v>152</v>
      </c>
      <c r="D27" s="18">
        <v>19.613205958074001</v>
      </c>
      <c r="E27" s="10" t="s">
        <v>152</v>
      </c>
      <c r="F27" s="18">
        <v>53.760268503606703</v>
      </c>
      <c r="G27" s="10" t="s">
        <v>152</v>
      </c>
      <c r="H27" s="18">
        <v>20.293158635898301</v>
      </c>
      <c r="I27" s="10" t="s">
        <v>152</v>
      </c>
      <c r="J27" s="18">
        <v>14.296672640770399</v>
      </c>
      <c r="K27" s="10" t="s">
        <v>152</v>
      </c>
      <c r="L27" s="18">
        <v>58.448769391892597</v>
      </c>
      <c r="M27" s="10" t="s">
        <v>152</v>
      </c>
      <c r="N27" s="18">
        <v>3.0289871892348801</v>
      </c>
      <c r="O27" s="10" t="s">
        <v>152</v>
      </c>
      <c r="P27" s="18">
        <v>0</v>
      </c>
      <c r="Q27" s="10" t="s">
        <v>246</v>
      </c>
      <c r="R27" s="18">
        <v>15.423248848169701</v>
      </c>
      <c r="S27" s="10" t="s">
        <v>152</v>
      </c>
    </row>
    <row r="28" spans="1:19" x14ac:dyDescent="0.2">
      <c r="A28" s="12" t="s">
        <v>190</v>
      </c>
      <c r="B28" s="18">
        <v>160.589908161507</v>
      </c>
      <c r="C28" s="10" t="s">
        <v>152</v>
      </c>
      <c r="D28" s="18">
        <v>24.545268157287602</v>
      </c>
      <c r="E28" s="10" t="s">
        <v>152</v>
      </c>
      <c r="F28" s="18">
        <v>87.440963751608805</v>
      </c>
      <c r="G28" s="10" t="s">
        <v>152</v>
      </c>
      <c r="H28" s="18">
        <v>27.9514336457529</v>
      </c>
      <c r="I28" s="10" t="s">
        <v>152</v>
      </c>
      <c r="J28" s="18">
        <v>19.452337561751399</v>
      </c>
      <c r="K28" s="10" t="s">
        <v>152</v>
      </c>
      <c r="L28" s="18">
        <v>85.430775121711093</v>
      </c>
      <c r="M28" s="10" t="s">
        <v>152</v>
      </c>
      <c r="N28" s="18">
        <v>2.5974197370369798</v>
      </c>
      <c r="O28" s="10" t="s">
        <v>152</v>
      </c>
      <c r="P28" s="18">
        <v>0</v>
      </c>
      <c r="Q28" s="10" t="s">
        <v>246</v>
      </c>
      <c r="R28" s="18">
        <v>20.945685361594499</v>
      </c>
      <c r="S28" s="10" t="s">
        <v>152</v>
      </c>
    </row>
    <row r="29" spans="1:19" x14ac:dyDescent="0.2">
      <c r="A29" s="12" t="s">
        <v>191</v>
      </c>
      <c r="B29" s="18">
        <v>210.30381617657301</v>
      </c>
      <c r="C29" s="10" t="s">
        <v>152</v>
      </c>
      <c r="D29" s="18">
        <v>19.4318436871005</v>
      </c>
      <c r="E29" s="10" t="s">
        <v>152</v>
      </c>
      <c r="F29" s="18">
        <v>61.108987427794801</v>
      </c>
      <c r="G29" s="10" t="s">
        <v>152</v>
      </c>
      <c r="H29" s="18">
        <v>28.3617990148412</v>
      </c>
      <c r="I29" s="10" t="s">
        <v>152</v>
      </c>
      <c r="J29" s="18">
        <v>18.4942673116498</v>
      </c>
      <c r="K29" s="10" t="s">
        <v>152</v>
      </c>
      <c r="L29" s="18">
        <v>83.095536107871297</v>
      </c>
      <c r="M29" s="10" t="s">
        <v>152</v>
      </c>
      <c r="N29" s="18">
        <v>4.2579732367609404</v>
      </c>
      <c r="O29" s="10" t="s">
        <v>152</v>
      </c>
      <c r="P29" s="18">
        <v>0</v>
      </c>
      <c r="Q29" s="10" t="s">
        <v>246</v>
      </c>
      <c r="R29" s="18">
        <v>20.435315187910501</v>
      </c>
      <c r="S29" s="10" t="s">
        <v>152</v>
      </c>
    </row>
    <row r="30" spans="1:19" x14ac:dyDescent="0.2">
      <c r="A30" s="12" t="s">
        <v>192</v>
      </c>
      <c r="B30" s="18">
        <v>160.430222797836</v>
      </c>
      <c r="C30" s="10" t="s">
        <v>152</v>
      </c>
      <c r="D30" s="18">
        <v>25.091066502368299</v>
      </c>
      <c r="E30" s="10" t="s">
        <v>152</v>
      </c>
      <c r="F30" s="18">
        <v>55.418441151968601</v>
      </c>
      <c r="G30" s="10" t="s">
        <v>152</v>
      </c>
      <c r="H30" s="18">
        <v>31.070907399873199</v>
      </c>
      <c r="I30" s="10" t="s">
        <v>152</v>
      </c>
      <c r="J30" s="18">
        <v>16.1253727086034</v>
      </c>
      <c r="K30" s="10" t="s">
        <v>152</v>
      </c>
      <c r="L30" s="18">
        <v>83.347724010718295</v>
      </c>
      <c r="M30" s="10" t="s">
        <v>152</v>
      </c>
      <c r="N30" s="18">
        <v>9.3897483208779295</v>
      </c>
      <c r="O30" s="10" t="s">
        <v>152</v>
      </c>
      <c r="P30" s="18">
        <v>0</v>
      </c>
      <c r="Q30" s="10" t="s">
        <v>246</v>
      </c>
      <c r="R30" s="18">
        <v>22.953283250695101</v>
      </c>
      <c r="S30" s="10" t="s">
        <v>152</v>
      </c>
    </row>
    <row r="31" spans="1:19" x14ac:dyDescent="0.2">
      <c r="A31" s="12" t="s">
        <v>193</v>
      </c>
      <c r="B31" s="18">
        <v>90.953973414313793</v>
      </c>
      <c r="C31" s="10" t="s">
        <v>152</v>
      </c>
      <c r="D31" s="18">
        <v>25.353623036537002</v>
      </c>
      <c r="E31" s="10" t="s">
        <v>331</v>
      </c>
      <c r="F31" s="18">
        <v>67.531197645345401</v>
      </c>
      <c r="G31" s="10" t="s">
        <v>152</v>
      </c>
      <c r="H31" s="18">
        <v>32.605315985519603</v>
      </c>
      <c r="I31" s="10" t="s">
        <v>152</v>
      </c>
      <c r="J31" s="18">
        <v>18.478212052330999</v>
      </c>
      <c r="K31" s="10" t="s">
        <v>152</v>
      </c>
      <c r="L31" s="18">
        <v>73.402559341858705</v>
      </c>
      <c r="M31" s="10" t="s">
        <v>152</v>
      </c>
      <c r="N31" s="18">
        <v>9.6649823615527595</v>
      </c>
      <c r="O31" s="10" t="s">
        <v>152</v>
      </c>
      <c r="P31" s="18">
        <v>0</v>
      </c>
      <c r="Q31" s="10" t="s">
        <v>246</v>
      </c>
      <c r="R31" s="18">
        <v>22.176185762699301</v>
      </c>
      <c r="S31" s="10" t="s">
        <v>320</v>
      </c>
    </row>
    <row r="32" spans="1:19" x14ac:dyDescent="0.2">
      <c r="A32" s="15" t="s">
        <v>195</v>
      </c>
      <c r="B32" s="19">
        <v>47.201671300441397</v>
      </c>
      <c r="C32" s="14" t="s">
        <v>152</v>
      </c>
      <c r="D32" s="19">
        <v>27.387705584020001</v>
      </c>
      <c r="E32" s="14" t="s">
        <v>152</v>
      </c>
      <c r="F32" s="19">
        <v>55.754507242417297</v>
      </c>
      <c r="G32" s="14" t="s">
        <v>152</v>
      </c>
      <c r="H32" s="19">
        <v>34.029464998735101</v>
      </c>
      <c r="I32" s="14" t="s">
        <v>152</v>
      </c>
      <c r="J32" s="19">
        <v>20.946686926075198</v>
      </c>
      <c r="K32" s="14" t="s">
        <v>152</v>
      </c>
      <c r="L32" s="19">
        <v>79.5899807705418</v>
      </c>
      <c r="M32" s="14" t="s">
        <v>152</v>
      </c>
      <c r="N32" s="19">
        <v>9.1993167251005694</v>
      </c>
      <c r="O32" s="14" t="s">
        <v>152</v>
      </c>
      <c r="P32" s="19">
        <v>0</v>
      </c>
      <c r="Q32" s="14" t="s">
        <v>246</v>
      </c>
      <c r="R32" s="19">
        <v>22.355845800598399</v>
      </c>
      <c r="S32" s="14" t="s">
        <v>152</v>
      </c>
    </row>
    <row r="34" spans="1:2" x14ac:dyDescent="0.2">
      <c r="A34" s="16" t="s">
        <v>196</v>
      </c>
      <c r="B34" s="16" t="s">
        <v>211</v>
      </c>
    </row>
    <row r="36" spans="1:2" x14ac:dyDescent="0.2">
      <c r="B36" s="16" t="s">
        <v>332</v>
      </c>
    </row>
    <row r="37" spans="1:2" x14ac:dyDescent="0.2">
      <c r="B37" s="16" t="s">
        <v>333</v>
      </c>
    </row>
    <row r="38" spans="1:2" x14ac:dyDescent="0.2">
      <c r="B38" s="16" t="s">
        <v>334</v>
      </c>
    </row>
    <row r="39" spans="1:2" x14ac:dyDescent="0.2">
      <c r="B39" s="16" t="s">
        <v>335</v>
      </c>
    </row>
    <row r="41" spans="1:2" x14ac:dyDescent="0.2">
      <c r="B41" s="16" t="s">
        <v>336</v>
      </c>
    </row>
    <row r="42" spans="1:2" x14ac:dyDescent="0.2">
      <c r="B42" s="16" t="s">
        <v>203</v>
      </c>
    </row>
    <row r="43" spans="1:2" x14ac:dyDescent="0.2">
      <c r="B43" s="16" t="s">
        <v>250</v>
      </c>
    </row>
    <row r="44" spans="1:2" x14ac:dyDescent="0.2">
      <c r="B44" s="16" t="s">
        <v>325</v>
      </c>
    </row>
    <row r="45" spans="1:2" x14ac:dyDescent="0.2">
      <c r="B45" s="16" t="s">
        <v>204</v>
      </c>
    </row>
    <row r="48" spans="1:2" x14ac:dyDescent="0.2">
      <c r="A48" s="17" t="str">
        <f>HYPERLINK("#'KENO 6'!A2", "&lt;&lt;&lt; Previous table")</f>
        <v>&lt;&lt;&lt; Previous table</v>
      </c>
    </row>
    <row r="49" spans="1:1" x14ac:dyDescent="0.2">
      <c r="A49" s="17" t="str">
        <f>HYPERLINK("#'KENO 8'!A2",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HYPERLINK("#'INDEX'!B58", "Link to index")</f>
        <v>Link to index</v>
      </c>
    </row>
    <row r="2" spans="1:19" ht="15.75" customHeight="1" x14ac:dyDescent="0.2">
      <c r="A2" s="27" t="s">
        <v>339</v>
      </c>
      <c r="B2" s="28"/>
      <c r="C2" s="28"/>
      <c r="D2" s="28"/>
      <c r="E2" s="28"/>
      <c r="F2" s="28"/>
      <c r="G2" s="28"/>
      <c r="H2" s="28"/>
      <c r="I2" s="28"/>
      <c r="J2" s="28"/>
      <c r="K2" s="28"/>
      <c r="L2" s="28"/>
      <c r="M2" s="28"/>
      <c r="N2" s="28"/>
      <c r="O2" s="28"/>
      <c r="P2" s="28"/>
      <c r="Q2" s="28"/>
      <c r="R2" s="28"/>
      <c r="S2" s="28"/>
    </row>
    <row r="3" spans="1:19" ht="15.75" customHeight="1" x14ac:dyDescent="0.2">
      <c r="A3" s="27" t="s">
        <v>69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152</v>
      </c>
      <c r="D7" s="18">
        <v>38.310995894063602</v>
      </c>
      <c r="E7" s="10" t="s">
        <v>152</v>
      </c>
      <c r="F7" s="18">
        <v>0</v>
      </c>
      <c r="G7" s="10" t="s">
        <v>152</v>
      </c>
      <c r="H7" s="18">
        <v>42.400693115185497</v>
      </c>
      <c r="I7" s="10" t="s">
        <v>152</v>
      </c>
      <c r="J7" s="18">
        <v>27.682970308264299</v>
      </c>
      <c r="K7" s="10" t="s">
        <v>152</v>
      </c>
      <c r="L7" s="18">
        <v>87.307274468997306</v>
      </c>
      <c r="M7" s="10" t="s">
        <v>152</v>
      </c>
      <c r="N7" s="18">
        <v>3.8700745219743702</v>
      </c>
      <c r="O7" s="10" t="s">
        <v>152</v>
      </c>
      <c r="P7" s="18">
        <v>0</v>
      </c>
      <c r="Q7" s="10" t="s">
        <v>246</v>
      </c>
      <c r="R7" s="18">
        <v>26.077301820742498</v>
      </c>
      <c r="S7" s="10" t="s">
        <v>152</v>
      </c>
    </row>
    <row r="8" spans="1:19" x14ac:dyDescent="0.2">
      <c r="A8" s="12" t="s">
        <v>164</v>
      </c>
      <c r="B8" s="18">
        <v>0</v>
      </c>
      <c r="C8" s="10" t="s">
        <v>152</v>
      </c>
      <c r="D8" s="18">
        <v>33.197756631536201</v>
      </c>
      <c r="E8" s="10" t="s">
        <v>152</v>
      </c>
      <c r="F8" s="18">
        <v>0</v>
      </c>
      <c r="G8" s="10" t="s">
        <v>152</v>
      </c>
      <c r="H8" s="18">
        <v>38.810655496330298</v>
      </c>
      <c r="I8" s="10" t="s">
        <v>152</v>
      </c>
      <c r="J8" s="18">
        <v>20.981353730731399</v>
      </c>
      <c r="K8" s="10" t="s">
        <v>152</v>
      </c>
      <c r="L8" s="18">
        <v>98.9751693901907</v>
      </c>
      <c r="M8" s="10" t="s">
        <v>152</v>
      </c>
      <c r="N8" s="18">
        <v>3.6386542852325601</v>
      </c>
      <c r="O8" s="10" t="s">
        <v>152</v>
      </c>
      <c r="P8" s="18">
        <v>0</v>
      </c>
      <c r="Q8" s="10" t="s">
        <v>246</v>
      </c>
      <c r="R8" s="18">
        <v>23.368975017483798</v>
      </c>
      <c r="S8" s="10" t="s">
        <v>152</v>
      </c>
    </row>
    <row r="9" spans="1:19" x14ac:dyDescent="0.2">
      <c r="A9" s="12" t="s">
        <v>165</v>
      </c>
      <c r="B9" s="18">
        <v>5.4245148701040398</v>
      </c>
      <c r="C9" s="10" t="s">
        <v>152</v>
      </c>
      <c r="D9" s="18">
        <v>0</v>
      </c>
      <c r="E9" s="10" t="s">
        <v>167</v>
      </c>
      <c r="F9" s="18">
        <v>0</v>
      </c>
      <c r="G9" s="10" t="s">
        <v>152</v>
      </c>
      <c r="H9" s="18">
        <v>44.849375177787202</v>
      </c>
      <c r="I9" s="10" t="s">
        <v>152</v>
      </c>
      <c r="J9" s="18">
        <v>19.954800815093702</v>
      </c>
      <c r="K9" s="10" t="s">
        <v>152</v>
      </c>
      <c r="L9" s="18">
        <v>91.8572678603648</v>
      </c>
      <c r="M9" s="10" t="s">
        <v>152</v>
      </c>
      <c r="N9" s="18">
        <v>3.3536203404574798</v>
      </c>
      <c r="O9" s="10" t="s">
        <v>152</v>
      </c>
      <c r="P9" s="18">
        <v>0</v>
      </c>
      <c r="Q9" s="10" t="s">
        <v>246</v>
      </c>
      <c r="R9" s="18">
        <v>12.9899478317364</v>
      </c>
      <c r="S9" s="10" t="s">
        <v>169</v>
      </c>
    </row>
    <row r="10" spans="1:19" x14ac:dyDescent="0.2">
      <c r="A10" s="12" t="s">
        <v>166</v>
      </c>
      <c r="B10" s="18">
        <v>4.56992848956068</v>
      </c>
      <c r="C10" s="10" t="s">
        <v>152</v>
      </c>
      <c r="D10" s="18">
        <v>13.038092201942201</v>
      </c>
      <c r="E10" s="10" t="s">
        <v>330</v>
      </c>
      <c r="F10" s="18">
        <v>0</v>
      </c>
      <c r="G10" s="10" t="s">
        <v>152</v>
      </c>
      <c r="H10" s="18">
        <v>43.564314717048298</v>
      </c>
      <c r="I10" s="10" t="s">
        <v>152</v>
      </c>
      <c r="J10" s="18">
        <v>16.107210974753201</v>
      </c>
      <c r="K10" s="10" t="s">
        <v>152</v>
      </c>
      <c r="L10" s="18">
        <v>80.136366226571297</v>
      </c>
      <c r="M10" s="10" t="s">
        <v>152</v>
      </c>
      <c r="N10" s="18">
        <v>2.9607438504258199</v>
      </c>
      <c r="O10" s="10" t="s">
        <v>152</v>
      </c>
      <c r="P10" s="18">
        <v>0</v>
      </c>
      <c r="Q10" s="10" t="s">
        <v>246</v>
      </c>
      <c r="R10" s="18">
        <v>16.5337034443349</v>
      </c>
      <c r="S10" s="10" t="s">
        <v>330</v>
      </c>
    </row>
    <row r="11" spans="1:19" x14ac:dyDescent="0.2">
      <c r="A11" s="12" t="s">
        <v>170</v>
      </c>
      <c r="B11" s="18">
        <v>4.0582431550279301</v>
      </c>
      <c r="C11" s="10" t="s">
        <v>152</v>
      </c>
      <c r="D11" s="18">
        <v>29.2308336187747</v>
      </c>
      <c r="E11" s="10" t="s">
        <v>330</v>
      </c>
      <c r="F11" s="18">
        <v>0</v>
      </c>
      <c r="G11" s="10" t="s">
        <v>152</v>
      </c>
      <c r="H11" s="18">
        <v>42.305698910163997</v>
      </c>
      <c r="I11" s="10" t="s">
        <v>152</v>
      </c>
      <c r="J11" s="18">
        <v>16.820213687599701</v>
      </c>
      <c r="K11" s="10" t="s">
        <v>152</v>
      </c>
      <c r="L11" s="18">
        <v>81.848437828255101</v>
      </c>
      <c r="M11" s="10" t="s">
        <v>152</v>
      </c>
      <c r="N11" s="18">
        <v>3.1332814256689598</v>
      </c>
      <c r="O11" s="10" t="s">
        <v>152</v>
      </c>
      <c r="P11" s="18">
        <v>0</v>
      </c>
      <c r="Q11" s="10" t="s">
        <v>246</v>
      </c>
      <c r="R11" s="18">
        <v>21.926826622426901</v>
      </c>
      <c r="S11" s="10" t="s">
        <v>330</v>
      </c>
    </row>
    <row r="12" spans="1:19" x14ac:dyDescent="0.2">
      <c r="A12" s="12" t="s">
        <v>171</v>
      </c>
      <c r="B12" s="18">
        <v>4.8641773693827099</v>
      </c>
      <c r="C12" s="10" t="s">
        <v>152</v>
      </c>
      <c r="D12" s="18">
        <v>29.084520328852498</v>
      </c>
      <c r="E12" s="10" t="s">
        <v>330</v>
      </c>
      <c r="F12" s="18">
        <v>0</v>
      </c>
      <c r="G12" s="10" t="s">
        <v>152</v>
      </c>
      <c r="H12" s="18">
        <v>47.034725860747997</v>
      </c>
      <c r="I12" s="10" t="s">
        <v>152</v>
      </c>
      <c r="J12" s="18">
        <v>21.9336658891126</v>
      </c>
      <c r="K12" s="10" t="s">
        <v>152</v>
      </c>
      <c r="L12" s="18">
        <v>93.1862090854125</v>
      </c>
      <c r="M12" s="10" t="s">
        <v>152</v>
      </c>
      <c r="N12" s="18">
        <v>2.96020554157713</v>
      </c>
      <c r="O12" s="10" t="s">
        <v>152</v>
      </c>
      <c r="P12" s="18">
        <v>0</v>
      </c>
      <c r="Q12" s="10" t="s">
        <v>246</v>
      </c>
      <c r="R12" s="18">
        <v>23.4389882078958</v>
      </c>
      <c r="S12" s="10" t="s">
        <v>330</v>
      </c>
    </row>
    <row r="13" spans="1:19" x14ac:dyDescent="0.2">
      <c r="A13" s="12" t="s">
        <v>172</v>
      </c>
      <c r="B13" s="18">
        <v>4.5765998249422797</v>
      </c>
      <c r="C13" s="10" t="s">
        <v>152</v>
      </c>
      <c r="D13" s="18">
        <v>27.201557564474701</v>
      </c>
      <c r="E13" s="10" t="s">
        <v>330</v>
      </c>
      <c r="F13" s="18">
        <v>0</v>
      </c>
      <c r="G13" s="10" t="s">
        <v>152</v>
      </c>
      <c r="H13" s="18">
        <v>47.881997021708798</v>
      </c>
      <c r="I13" s="10" t="s">
        <v>152</v>
      </c>
      <c r="J13" s="18">
        <v>18.727264050500601</v>
      </c>
      <c r="K13" s="10" t="s">
        <v>152</v>
      </c>
      <c r="L13" s="18">
        <v>91.274393882359504</v>
      </c>
      <c r="M13" s="10" t="s">
        <v>152</v>
      </c>
      <c r="N13" s="18">
        <v>2.7291167942767798</v>
      </c>
      <c r="O13" s="10" t="s">
        <v>152</v>
      </c>
      <c r="P13" s="18">
        <v>0</v>
      </c>
      <c r="Q13" s="10" t="s">
        <v>246</v>
      </c>
      <c r="R13" s="18">
        <v>22.624971796868898</v>
      </c>
      <c r="S13" s="10" t="s">
        <v>330</v>
      </c>
    </row>
    <row r="14" spans="1:19" x14ac:dyDescent="0.2">
      <c r="A14" s="12" t="s">
        <v>173</v>
      </c>
      <c r="B14" s="18">
        <v>5.8740325944905001</v>
      </c>
      <c r="C14" s="10" t="s">
        <v>152</v>
      </c>
      <c r="D14" s="18">
        <v>24.982834422154198</v>
      </c>
      <c r="E14" s="10" t="s">
        <v>330</v>
      </c>
      <c r="F14" s="18">
        <v>0</v>
      </c>
      <c r="G14" s="10" t="s">
        <v>152</v>
      </c>
      <c r="H14" s="18">
        <v>41.847346508926101</v>
      </c>
      <c r="I14" s="10" t="s">
        <v>152</v>
      </c>
      <c r="J14" s="18">
        <v>17.415134475073501</v>
      </c>
      <c r="K14" s="10" t="s">
        <v>152</v>
      </c>
      <c r="L14" s="18">
        <v>89.706284000603503</v>
      </c>
      <c r="M14" s="10" t="s">
        <v>152</v>
      </c>
      <c r="N14" s="18">
        <v>2.9834113764328398</v>
      </c>
      <c r="O14" s="10" t="s">
        <v>152</v>
      </c>
      <c r="P14" s="18">
        <v>0</v>
      </c>
      <c r="Q14" s="10" t="s">
        <v>246</v>
      </c>
      <c r="R14" s="18">
        <v>20.662818018217902</v>
      </c>
      <c r="S14" s="10" t="s">
        <v>330</v>
      </c>
    </row>
    <row r="15" spans="1:19" x14ac:dyDescent="0.2">
      <c r="A15" s="12" t="s">
        <v>174</v>
      </c>
      <c r="B15" s="18">
        <v>5.32184203050027</v>
      </c>
      <c r="C15" s="10" t="s">
        <v>152</v>
      </c>
      <c r="D15" s="18">
        <v>26.203765842614601</v>
      </c>
      <c r="E15" s="10" t="s">
        <v>168</v>
      </c>
      <c r="F15" s="18">
        <v>101.747919461702</v>
      </c>
      <c r="G15" s="10" t="s">
        <v>175</v>
      </c>
      <c r="H15" s="18">
        <v>42.788451598724301</v>
      </c>
      <c r="I15" s="10" t="s">
        <v>152</v>
      </c>
      <c r="J15" s="18">
        <v>17.235768037848398</v>
      </c>
      <c r="K15" s="10" t="s">
        <v>152</v>
      </c>
      <c r="L15" s="18">
        <v>92.183761863131707</v>
      </c>
      <c r="M15" s="10" t="s">
        <v>152</v>
      </c>
      <c r="N15" s="18">
        <v>2.5419120603946501</v>
      </c>
      <c r="O15" s="10" t="s">
        <v>152</v>
      </c>
      <c r="P15" s="18">
        <v>0</v>
      </c>
      <c r="Q15" s="10" t="s">
        <v>246</v>
      </c>
      <c r="R15" s="18">
        <v>22.1328757126665</v>
      </c>
      <c r="S15" s="10" t="s">
        <v>152</v>
      </c>
    </row>
    <row r="16" spans="1:19" x14ac:dyDescent="0.2">
      <c r="A16" s="12" t="s">
        <v>176</v>
      </c>
      <c r="B16" s="18">
        <v>5.2380898800042104</v>
      </c>
      <c r="C16" s="10" t="s">
        <v>152</v>
      </c>
      <c r="D16" s="18">
        <v>29.675776927146099</v>
      </c>
      <c r="E16" s="10" t="s">
        <v>152</v>
      </c>
      <c r="F16" s="18">
        <v>77.038379790332797</v>
      </c>
      <c r="G16" s="10" t="s">
        <v>152</v>
      </c>
      <c r="H16" s="18">
        <v>45.171274144921497</v>
      </c>
      <c r="I16" s="10" t="s">
        <v>152</v>
      </c>
      <c r="J16" s="18">
        <v>20.2703948582318</v>
      </c>
      <c r="K16" s="10" t="s">
        <v>152</v>
      </c>
      <c r="L16" s="18">
        <v>101.750037798709</v>
      </c>
      <c r="M16" s="10" t="s">
        <v>152</v>
      </c>
      <c r="N16" s="18">
        <v>2.4230094369024902</v>
      </c>
      <c r="O16" s="10" t="s">
        <v>152</v>
      </c>
      <c r="P16" s="18">
        <v>0</v>
      </c>
      <c r="Q16" s="10" t="s">
        <v>246</v>
      </c>
      <c r="R16" s="18">
        <v>23.8962986381928</v>
      </c>
      <c r="S16" s="10" t="s">
        <v>152</v>
      </c>
    </row>
    <row r="17" spans="1:19" x14ac:dyDescent="0.2">
      <c r="A17" s="12" t="s">
        <v>177</v>
      </c>
      <c r="B17" s="18">
        <v>4.82749465308809</v>
      </c>
      <c r="C17" s="10" t="s">
        <v>152</v>
      </c>
      <c r="D17" s="18">
        <v>30.481206710003001</v>
      </c>
      <c r="E17" s="10" t="s">
        <v>152</v>
      </c>
      <c r="F17" s="18">
        <v>80.2532115744077</v>
      </c>
      <c r="G17" s="10" t="s">
        <v>152</v>
      </c>
      <c r="H17" s="18">
        <v>39.862449733534099</v>
      </c>
      <c r="I17" s="10" t="s">
        <v>152</v>
      </c>
      <c r="J17" s="18">
        <v>22.595053159649499</v>
      </c>
      <c r="K17" s="10" t="s">
        <v>152</v>
      </c>
      <c r="L17" s="18">
        <v>95.190700454530997</v>
      </c>
      <c r="M17" s="10" t="s">
        <v>152</v>
      </c>
      <c r="N17" s="18">
        <v>2.0543319763505199</v>
      </c>
      <c r="O17" s="10" t="s">
        <v>152</v>
      </c>
      <c r="P17" s="18">
        <v>0</v>
      </c>
      <c r="Q17" s="10" t="s">
        <v>246</v>
      </c>
      <c r="R17" s="18">
        <v>23.037507794942901</v>
      </c>
      <c r="S17" s="10" t="s">
        <v>152</v>
      </c>
    </row>
    <row r="18" spans="1:19" x14ac:dyDescent="0.2">
      <c r="A18" s="12" t="s">
        <v>178</v>
      </c>
      <c r="B18" s="18">
        <v>5.1188965847585601</v>
      </c>
      <c r="C18" s="10" t="s">
        <v>152</v>
      </c>
      <c r="D18" s="18">
        <v>31.987625520214699</v>
      </c>
      <c r="E18" s="10" t="s">
        <v>152</v>
      </c>
      <c r="F18" s="18">
        <v>77.947403514092798</v>
      </c>
      <c r="G18" s="10" t="s">
        <v>152</v>
      </c>
      <c r="H18" s="18">
        <v>42.702717223900997</v>
      </c>
      <c r="I18" s="10" t="s">
        <v>152</v>
      </c>
      <c r="J18" s="18">
        <v>19.7446123864956</v>
      </c>
      <c r="K18" s="10" t="s">
        <v>152</v>
      </c>
      <c r="L18" s="18">
        <v>100.690335705198</v>
      </c>
      <c r="M18" s="10" t="s">
        <v>152</v>
      </c>
      <c r="N18" s="18">
        <v>1.93896851650879</v>
      </c>
      <c r="O18" s="10" t="s">
        <v>152</v>
      </c>
      <c r="P18" s="18">
        <v>0</v>
      </c>
      <c r="Q18" s="10" t="s">
        <v>246</v>
      </c>
      <c r="R18" s="18">
        <v>23.9113648660161</v>
      </c>
      <c r="S18" s="10" t="s">
        <v>152</v>
      </c>
    </row>
    <row r="19" spans="1:19" x14ac:dyDescent="0.2">
      <c r="A19" s="12" t="s">
        <v>179</v>
      </c>
      <c r="B19" s="18">
        <v>5.0512635439444704</v>
      </c>
      <c r="C19" s="10" t="s">
        <v>152</v>
      </c>
      <c r="D19" s="18">
        <v>33.507241858096897</v>
      </c>
      <c r="E19" s="10" t="s">
        <v>152</v>
      </c>
      <c r="F19" s="18">
        <v>108.279633718971</v>
      </c>
      <c r="G19" s="10" t="s">
        <v>152</v>
      </c>
      <c r="H19" s="18">
        <v>43.806953199431902</v>
      </c>
      <c r="I19" s="10" t="s">
        <v>152</v>
      </c>
      <c r="J19" s="18">
        <v>17.783512740709298</v>
      </c>
      <c r="K19" s="10" t="s">
        <v>152</v>
      </c>
      <c r="L19" s="18">
        <v>97.952236104235894</v>
      </c>
      <c r="M19" s="10" t="s">
        <v>152</v>
      </c>
      <c r="N19" s="18">
        <v>2.2652215204884598</v>
      </c>
      <c r="O19" s="10" t="s">
        <v>210</v>
      </c>
      <c r="P19" s="18">
        <v>0</v>
      </c>
      <c r="Q19" s="10" t="s">
        <v>246</v>
      </c>
      <c r="R19" s="18">
        <v>24.730490620730698</v>
      </c>
      <c r="S19" s="10" t="s">
        <v>152</v>
      </c>
    </row>
    <row r="20" spans="1:19" x14ac:dyDescent="0.2">
      <c r="A20" s="12" t="s">
        <v>180</v>
      </c>
      <c r="B20" s="18">
        <v>5.0989006144582198</v>
      </c>
      <c r="C20" s="10" t="s">
        <v>152</v>
      </c>
      <c r="D20" s="18">
        <v>32.472554591592598</v>
      </c>
      <c r="E20" s="10" t="s">
        <v>152</v>
      </c>
      <c r="F20" s="18">
        <v>116.183269926931</v>
      </c>
      <c r="G20" s="10" t="s">
        <v>152</v>
      </c>
      <c r="H20" s="18">
        <v>42.697866233054199</v>
      </c>
      <c r="I20" s="10" t="s">
        <v>152</v>
      </c>
      <c r="J20" s="18">
        <v>19.001324691006499</v>
      </c>
      <c r="K20" s="10" t="s">
        <v>152</v>
      </c>
      <c r="L20" s="18">
        <v>100.738141695723</v>
      </c>
      <c r="M20" s="10" t="s">
        <v>152</v>
      </c>
      <c r="N20" s="18">
        <v>4.27873690231322</v>
      </c>
      <c r="O20" s="10" t="s">
        <v>152</v>
      </c>
      <c r="P20" s="18">
        <v>0</v>
      </c>
      <c r="Q20" s="10" t="s">
        <v>246</v>
      </c>
      <c r="R20" s="18">
        <v>24.855711565402501</v>
      </c>
      <c r="S20" s="10" t="s">
        <v>152</v>
      </c>
    </row>
    <row r="21" spans="1:19" x14ac:dyDescent="0.2">
      <c r="A21" s="12" t="s">
        <v>181</v>
      </c>
      <c r="B21" s="18">
        <v>2.8857142476869599</v>
      </c>
      <c r="C21" s="10" t="s">
        <v>152</v>
      </c>
      <c r="D21" s="18">
        <v>30.813460061207898</v>
      </c>
      <c r="E21" s="10" t="s">
        <v>152</v>
      </c>
      <c r="F21" s="18">
        <v>112.759909567267</v>
      </c>
      <c r="G21" s="10" t="s">
        <v>152</v>
      </c>
      <c r="H21" s="18">
        <v>41.232258243720899</v>
      </c>
      <c r="I21" s="10" t="s">
        <v>152</v>
      </c>
      <c r="J21" s="18">
        <v>20.593790200130499</v>
      </c>
      <c r="K21" s="10" t="s">
        <v>152</v>
      </c>
      <c r="L21" s="18">
        <v>108.56010343315999</v>
      </c>
      <c r="M21" s="10" t="s">
        <v>152</v>
      </c>
      <c r="N21" s="18">
        <v>4.4015386361507902</v>
      </c>
      <c r="O21" s="10" t="s">
        <v>152</v>
      </c>
      <c r="P21" s="18">
        <v>0</v>
      </c>
      <c r="Q21" s="10" t="s">
        <v>246</v>
      </c>
      <c r="R21" s="18">
        <v>24.2373411027197</v>
      </c>
      <c r="S21" s="10" t="s">
        <v>152</v>
      </c>
    </row>
    <row r="22" spans="1:19" x14ac:dyDescent="0.2">
      <c r="A22" s="12" t="s">
        <v>182</v>
      </c>
      <c r="B22" s="18">
        <v>5.0783701681337003</v>
      </c>
      <c r="C22" s="10" t="s">
        <v>152</v>
      </c>
      <c r="D22" s="18">
        <v>31.9476806804029</v>
      </c>
      <c r="E22" s="10" t="s">
        <v>152</v>
      </c>
      <c r="F22" s="18">
        <v>102.816895526663</v>
      </c>
      <c r="G22" s="10" t="s">
        <v>152</v>
      </c>
      <c r="H22" s="18">
        <v>37.110886106177702</v>
      </c>
      <c r="I22" s="10" t="s">
        <v>152</v>
      </c>
      <c r="J22" s="18">
        <v>18.850329075804201</v>
      </c>
      <c r="K22" s="10" t="s">
        <v>152</v>
      </c>
      <c r="L22" s="18">
        <v>98.805359122885605</v>
      </c>
      <c r="M22" s="10" t="s">
        <v>152</v>
      </c>
      <c r="N22" s="18">
        <v>4.7231089230385601</v>
      </c>
      <c r="O22" s="10" t="s">
        <v>152</v>
      </c>
      <c r="P22" s="18">
        <v>0</v>
      </c>
      <c r="Q22" s="10" t="s">
        <v>246</v>
      </c>
      <c r="R22" s="18">
        <v>23.420240980904101</v>
      </c>
      <c r="S22" s="10" t="s">
        <v>152</v>
      </c>
    </row>
    <row r="23" spans="1:19" x14ac:dyDescent="0.2">
      <c r="A23" s="12" t="s">
        <v>184</v>
      </c>
      <c r="B23" s="18">
        <v>6.0857881898311996</v>
      </c>
      <c r="C23" s="10" t="s">
        <v>152</v>
      </c>
      <c r="D23" s="18">
        <v>33.297922280908999</v>
      </c>
      <c r="E23" s="10" t="s">
        <v>152</v>
      </c>
      <c r="F23" s="18">
        <v>80.840015702460903</v>
      </c>
      <c r="G23" s="10" t="s">
        <v>152</v>
      </c>
      <c r="H23" s="18">
        <v>36.923282761767098</v>
      </c>
      <c r="I23" s="10" t="s">
        <v>152</v>
      </c>
      <c r="J23" s="18">
        <v>21.099511808999299</v>
      </c>
      <c r="K23" s="10" t="s">
        <v>152</v>
      </c>
      <c r="L23" s="18">
        <v>106.94589512522001</v>
      </c>
      <c r="M23" s="10" t="s">
        <v>152</v>
      </c>
      <c r="N23" s="18">
        <v>5.3596293280810698</v>
      </c>
      <c r="O23" s="10" t="s">
        <v>152</v>
      </c>
      <c r="P23" s="18">
        <v>0</v>
      </c>
      <c r="Q23" s="10" t="s">
        <v>246</v>
      </c>
      <c r="R23" s="18">
        <v>24.0782961907036</v>
      </c>
      <c r="S23" s="10" t="s">
        <v>152</v>
      </c>
    </row>
    <row r="24" spans="1:19" x14ac:dyDescent="0.2">
      <c r="A24" s="12" t="s">
        <v>185</v>
      </c>
      <c r="B24" s="18">
        <v>10.8205321391062</v>
      </c>
      <c r="C24" s="10" t="s">
        <v>152</v>
      </c>
      <c r="D24" s="18">
        <v>33.631844893143402</v>
      </c>
      <c r="E24" s="10" t="s">
        <v>152</v>
      </c>
      <c r="F24" s="18">
        <v>95.343259157512193</v>
      </c>
      <c r="G24" s="10" t="s">
        <v>152</v>
      </c>
      <c r="H24" s="18">
        <v>34.420896579635397</v>
      </c>
      <c r="I24" s="10" t="s">
        <v>152</v>
      </c>
      <c r="J24" s="18">
        <v>22.5841251719974</v>
      </c>
      <c r="K24" s="10" t="s">
        <v>152</v>
      </c>
      <c r="L24" s="18">
        <v>98.774439186692504</v>
      </c>
      <c r="M24" s="10" t="s">
        <v>152</v>
      </c>
      <c r="N24" s="18">
        <v>6.1018655340156096</v>
      </c>
      <c r="O24" s="10" t="s">
        <v>152</v>
      </c>
      <c r="P24" s="18">
        <v>0</v>
      </c>
      <c r="Q24" s="10" t="s">
        <v>246</v>
      </c>
      <c r="R24" s="18">
        <v>24.008777174588801</v>
      </c>
      <c r="S24" s="10" t="s">
        <v>152</v>
      </c>
    </row>
    <row r="25" spans="1:19" x14ac:dyDescent="0.2">
      <c r="A25" s="12" t="s">
        <v>187</v>
      </c>
      <c r="B25" s="18">
        <v>50.599263558458503</v>
      </c>
      <c r="C25" s="10" t="s">
        <v>152</v>
      </c>
      <c r="D25" s="18">
        <v>31.663818638520699</v>
      </c>
      <c r="E25" s="10" t="s">
        <v>152</v>
      </c>
      <c r="F25" s="18">
        <v>71.147213474876807</v>
      </c>
      <c r="G25" s="10" t="s">
        <v>152</v>
      </c>
      <c r="H25" s="18">
        <v>32.088946108477401</v>
      </c>
      <c r="I25" s="10" t="s">
        <v>152</v>
      </c>
      <c r="J25" s="18">
        <v>20.808981645267501</v>
      </c>
      <c r="K25" s="10" t="s">
        <v>152</v>
      </c>
      <c r="L25" s="18">
        <v>92.359858543661403</v>
      </c>
      <c r="M25" s="10" t="s">
        <v>152</v>
      </c>
      <c r="N25" s="18">
        <v>5.78559783176906</v>
      </c>
      <c r="O25" s="10" t="s">
        <v>152</v>
      </c>
      <c r="P25" s="18">
        <v>0</v>
      </c>
      <c r="Q25" s="10" t="s">
        <v>246</v>
      </c>
      <c r="R25" s="18">
        <v>23.005592274085998</v>
      </c>
      <c r="S25" s="10" t="s">
        <v>152</v>
      </c>
    </row>
    <row r="26" spans="1:19" x14ac:dyDescent="0.2">
      <c r="A26" s="12" t="s">
        <v>188</v>
      </c>
      <c r="B26" s="18">
        <v>69.980873808211697</v>
      </c>
      <c r="C26" s="10" t="s">
        <v>152</v>
      </c>
      <c r="D26" s="18">
        <v>29.7743876502966</v>
      </c>
      <c r="E26" s="10" t="s">
        <v>152</v>
      </c>
      <c r="F26" s="18">
        <v>66.950942147005605</v>
      </c>
      <c r="G26" s="10" t="s">
        <v>152</v>
      </c>
      <c r="H26" s="18">
        <v>31.911450333483099</v>
      </c>
      <c r="I26" s="10" t="s">
        <v>152</v>
      </c>
      <c r="J26" s="18">
        <v>19.623944659405399</v>
      </c>
      <c r="K26" s="10" t="s">
        <v>152</v>
      </c>
      <c r="L26" s="18">
        <v>94.501489351577703</v>
      </c>
      <c r="M26" s="10" t="s">
        <v>152</v>
      </c>
      <c r="N26" s="18">
        <v>5.3174720240275501</v>
      </c>
      <c r="O26" s="10" t="s">
        <v>152</v>
      </c>
      <c r="P26" s="18">
        <v>0</v>
      </c>
      <c r="Q26" s="10" t="s">
        <v>246</v>
      </c>
      <c r="R26" s="18">
        <v>22.4955834126125</v>
      </c>
      <c r="S26" s="10" t="s">
        <v>152</v>
      </c>
    </row>
    <row r="27" spans="1:19" x14ac:dyDescent="0.2">
      <c r="A27" s="12" t="s">
        <v>189</v>
      </c>
      <c r="B27" s="18">
        <v>110.158483814218</v>
      </c>
      <c r="C27" s="10" t="s">
        <v>152</v>
      </c>
      <c r="D27" s="18">
        <v>23.789866255497</v>
      </c>
      <c r="E27" s="10" t="s">
        <v>152</v>
      </c>
      <c r="F27" s="18">
        <v>65.208594673116906</v>
      </c>
      <c r="G27" s="10" t="s">
        <v>152</v>
      </c>
      <c r="H27" s="18">
        <v>24.614615829844201</v>
      </c>
      <c r="I27" s="10" t="s">
        <v>152</v>
      </c>
      <c r="J27" s="18">
        <v>17.3411695543093</v>
      </c>
      <c r="K27" s="10" t="s">
        <v>152</v>
      </c>
      <c r="L27" s="18">
        <v>70.895518540103893</v>
      </c>
      <c r="M27" s="10" t="s">
        <v>152</v>
      </c>
      <c r="N27" s="18">
        <v>3.6740143490844099</v>
      </c>
      <c r="O27" s="10" t="s">
        <v>152</v>
      </c>
      <c r="P27" s="18">
        <v>0</v>
      </c>
      <c r="Q27" s="10" t="s">
        <v>246</v>
      </c>
      <c r="R27" s="18">
        <v>18.707651778477398</v>
      </c>
      <c r="S27" s="10" t="s">
        <v>152</v>
      </c>
    </row>
    <row r="28" spans="1:19" x14ac:dyDescent="0.2">
      <c r="A28" s="12" t="s">
        <v>190</v>
      </c>
      <c r="B28" s="18">
        <v>191.684522731995</v>
      </c>
      <c r="C28" s="10" t="s">
        <v>152</v>
      </c>
      <c r="D28" s="18">
        <v>29.297905864213401</v>
      </c>
      <c r="E28" s="10" t="s">
        <v>152</v>
      </c>
      <c r="F28" s="18">
        <v>104.37193467410199</v>
      </c>
      <c r="G28" s="10" t="s">
        <v>152</v>
      </c>
      <c r="H28" s="18">
        <v>33.363598493827602</v>
      </c>
      <c r="I28" s="10" t="s">
        <v>152</v>
      </c>
      <c r="J28" s="18">
        <v>23.218844099443501</v>
      </c>
      <c r="K28" s="10" t="s">
        <v>152</v>
      </c>
      <c r="L28" s="18">
        <v>101.972518343807</v>
      </c>
      <c r="M28" s="10" t="s">
        <v>152</v>
      </c>
      <c r="N28" s="18">
        <v>3.1003514998456101</v>
      </c>
      <c r="O28" s="10" t="s">
        <v>152</v>
      </c>
      <c r="P28" s="18">
        <v>0</v>
      </c>
      <c r="Q28" s="10" t="s">
        <v>246</v>
      </c>
      <c r="R28" s="18">
        <v>25.001345027197399</v>
      </c>
      <c r="S28" s="10" t="s">
        <v>152</v>
      </c>
    </row>
    <row r="29" spans="1:19" x14ac:dyDescent="0.2">
      <c r="A29" s="12" t="s">
        <v>191</v>
      </c>
      <c r="B29" s="18">
        <v>240.135893266099</v>
      </c>
      <c r="C29" s="10" t="s">
        <v>152</v>
      </c>
      <c r="D29" s="18">
        <v>22.1882951362672</v>
      </c>
      <c r="E29" s="10" t="s">
        <v>152</v>
      </c>
      <c r="F29" s="18">
        <v>69.777436992581599</v>
      </c>
      <c r="G29" s="10" t="s">
        <v>152</v>
      </c>
      <c r="H29" s="18">
        <v>32.3849850415655</v>
      </c>
      <c r="I29" s="10" t="s">
        <v>152</v>
      </c>
      <c r="J29" s="18">
        <v>21.117721408613001</v>
      </c>
      <c r="K29" s="10" t="s">
        <v>152</v>
      </c>
      <c r="L29" s="18">
        <v>94.882827865259799</v>
      </c>
      <c r="M29" s="10" t="s">
        <v>152</v>
      </c>
      <c r="N29" s="18">
        <v>4.86197647433195</v>
      </c>
      <c r="O29" s="10" t="s">
        <v>152</v>
      </c>
      <c r="P29" s="18">
        <v>0</v>
      </c>
      <c r="Q29" s="10" t="s">
        <v>246</v>
      </c>
      <c r="R29" s="18">
        <v>23.334111363452301</v>
      </c>
      <c r="S29" s="10" t="s">
        <v>152</v>
      </c>
    </row>
    <row r="30" spans="1:19" x14ac:dyDescent="0.2">
      <c r="A30" s="12" t="s">
        <v>192</v>
      </c>
      <c r="B30" s="18">
        <v>171.14900000557699</v>
      </c>
      <c r="C30" s="10" t="s">
        <v>152</v>
      </c>
      <c r="D30" s="18">
        <v>26.767468535932899</v>
      </c>
      <c r="E30" s="10" t="s">
        <v>152</v>
      </c>
      <c r="F30" s="18">
        <v>59.121097132549203</v>
      </c>
      <c r="G30" s="10" t="s">
        <v>152</v>
      </c>
      <c r="H30" s="18">
        <v>33.146838781463899</v>
      </c>
      <c r="I30" s="10" t="s">
        <v>152</v>
      </c>
      <c r="J30" s="18">
        <v>17.202752484315099</v>
      </c>
      <c r="K30" s="10" t="s">
        <v>152</v>
      </c>
      <c r="L30" s="18">
        <v>88.916410938049907</v>
      </c>
      <c r="M30" s="10" t="s">
        <v>152</v>
      </c>
      <c r="N30" s="18">
        <v>10.0171028089103</v>
      </c>
      <c r="O30" s="10" t="s">
        <v>152</v>
      </c>
      <c r="P30" s="18">
        <v>0</v>
      </c>
      <c r="Q30" s="10" t="s">
        <v>246</v>
      </c>
      <c r="R30" s="18">
        <v>24.486854201727301</v>
      </c>
      <c r="S30" s="10" t="s">
        <v>152</v>
      </c>
    </row>
    <row r="31" spans="1:19" x14ac:dyDescent="0.2">
      <c r="A31" s="12" t="s">
        <v>193</v>
      </c>
      <c r="B31" s="18">
        <v>93.153701477961803</v>
      </c>
      <c r="C31" s="10" t="s">
        <v>152</v>
      </c>
      <c r="D31" s="18">
        <v>25.966802142573101</v>
      </c>
      <c r="E31" s="10" t="s">
        <v>331</v>
      </c>
      <c r="F31" s="18">
        <v>69.164444276095097</v>
      </c>
      <c r="G31" s="10" t="s">
        <v>152</v>
      </c>
      <c r="H31" s="18">
        <v>33.3938777811736</v>
      </c>
      <c r="I31" s="10" t="s">
        <v>152</v>
      </c>
      <c r="J31" s="18">
        <v>18.925108873785899</v>
      </c>
      <c r="K31" s="10" t="s">
        <v>152</v>
      </c>
      <c r="L31" s="18">
        <v>75.177805256540907</v>
      </c>
      <c r="M31" s="10" t="s">
        <v>152</v>
      </c>
      <c r="N31" s="18">
        <v>9.8987306205598191</v>
      </c>
      <c r="O31" s="10" t="s">
        <v>152</v>
      </c>
      <c r="P31" s="18">
        <v>0</v>
      </c>
      <c r="Q31" s="10" t="s">
        <v>246</v>
      </c>
      <c r="R31" s="18">
        <v>22.712518331092699</v>
      </c>
      <c r="S31" s="10" t="s">
        <v>320</v>
      </c>
    </row>
    <row r="32" spans="1:19" x14ac:dyDescent="0.2">
      <c r="A32" s="15" t="s">
        <v>195</v>
      </c>
      <c r="B32" s="19">
        <v>47.201671300441397</v>
      </c>
      <c r="C32" s="14" t="s">
        <v>152</v>
      </c>
      <c r="D32" s="19">
        <v>27.387705584020001</v>
      </c>
      <c r="E32" s="14" t="s">
        <v>152</v>
      </c>
      <c r="F32" s="19">
        <v>55.754507242417297</v>
      </c>
      <c r="G32" s="14" t="s">
        <v>152</v>
      </c>
      <c r="H32" s="19">
        <v>34.029464998735101</v>
      </c>
      <c r="I32" s="14" t="s">
        <v>152</v>
      </c>
      <c r="J32" s="19">
        <v>20.946686926075198</v>
      </c>
      <c r="K32" s="14" t="s">
        <v>152</v>
      </c>
      <c r="L32" s="19">
        <v>79.5899807705418</v>
      </c>
      <c r="M32" s="14" t="s">
        <v>152</v>
      </c>
      <c r="N32" s="19">
        <v>9.1993167251005694</v>
      </c>
      <c r="O32" s="14" t="s">
        <v>152</v>
      </c>
      <c r="P32" s="19">
        <v>0</v>
      </c>
      <c r="Q32" s="14" t="s">
        <v>246</v>
      </c>
      <c r="R32" s="19">
        <v>22.355845800598399</v>
      </c>
      <c r="S32" s="14" t="s">
        <v>152</v>
      </c>
    </row>
    <row r="34" spans="1:2" x14ac:dyDescent="0.2">
      <c r="A34" s="16" t="s">
        <v>196</v>
      </c>
      <c r="B34" s="16" t="s">
        <v>211</v>
      </c>
    </row>
    <row r="36" spans="1:2" x14ac:dyDescent="0.2">
      <c r="B36" s="16" t="s">
        <v>332</v>
      </c>
    </row>
    <row r="37" spans="1:2" x14ac:dyDescent="0.2">
      <c r="B37" s="16" t="s">
        <v>333</v>
      </c>
    </row>
    <row r="38" spans="1:2" x14ac:dyDescent="0.2">
      <c r="B38" s="16" t="s">
        <v>334</v>
      </c>
    </row>
    <row r="39" spans="1:2" x14ac:dyDescent="0.2">
      <c r="B39" s="16" t="s">
        <v>335</v>
      </c>
    </row>
    <row r="41" spans="1:2" x14ac:dyDescent="0.2">
      <c r="B41" s="16" t="s">
        <v>336</v>
      </c>
    </row>
    <row r="42" spans="1:2" x14ac:dyDescent="0.2">
      <c r="B42" s="16" t="s">
        <v>203</v>
      </c>
    </row>
    <row r="43" spans="1:2" x14ac:dyDescent="0.2">
      <c r="B43" s="16" t="s">
        <v>250</v>
      </c>
    </row>
    <row r="44" spans="1:2" x14ac:dyDescent="0.2">
      <c r="B44" s="16" t="s">
        <v>325</v>
      </c>
    </row>
    <row r="45" spans="1:2" x14ac:dyDescent="0.2">
      <c r="B45" s="16" t="s">
        <v>204</v>
      </c>
    </row>
    <row r="48" spans="1:2" x14ac:dyDescent="0.2">
      <c r="A48" s="17" t="str">
        <f>HYPERLINK("#'KENO 7'!A2", "&lt;&lt;&lt; Previous table")</f>
        <v>&lt;&lt;&lt; Previous table</v>
      </c>
    </row>
    <row r="49" spans="1:1" x14ac:dyDescent="0.2">
      <c r="A49" s="17" t="str">
        <f>HYPERLINK("#'KENO 9'!A2",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HYPERLINK("#'INDEX'!B59", "Link to index")</f>
        <v>Link to index</v>
      </c>
    </row>
    <row r="2" spans="1:19" ht="15.75" customHeight="1" x14ac:dyDescent="0.2">
      <c r="A2" s="27" t="s">
        <v>340</v>
      </c>
      <c r="B2" s="28"/>
      <c r="C2" s="28"/>
      <c r="D2" s="28"/>
      <c r="E2" s="28"/>
      <c r="F2" s="28"/>
      <c r="G2" s="28"/>
      <c r="H2" s="28"/>
      <c r="I2" s="28"/>
      <c r="J2" s="28"/>
      <c r="K2" s="28"/>
      <c r="L2" s="28"/>
      <c r="M2" s="28"/>
      <c r="N2" s="28"/>
      <c r="O2" s="28"/>
      <c r="P2" s="28"/>
      <c r="Q2" s="28"/>
      <c r="R2" s="28"/>
      <c r="S2" s="28"/>
    </row>
    <row r="3" spans="1:19" ht="15.75" customHeight="1" x14ac:dyDescent="0.2">
      <c r="A3" s="27" t="s">
        <v>70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9">
        <v>0</v>
      </c>
      <c r="C7" s="10" t="s">
        <v>152</v>
      </c>
      <c r="D7" s="9">
        <v>5.9327256803658898E-2</v>
      </c>
      <c r="E7" s="10" t="s">
        <v>152</v>
      </c>
      <c r="F7" s="9">
        <v>0</v>
      </c>
      <c r="G7" s="10" t="s">
        <v>152</v>
      </c>
      <c r="H7" s="9">
        <v>7.6094134176325906E-2</v>
      </c>
      <c r="I7" s="10" t="s">
        <v>152</v>
      </c>
      <c r="J7" s="9">
        <v>5.1353662949439098E-2</v>
      </c>
      <c r="K7" s="10" t="s">
        <v>152</v>
      </c>
      <c r="L7" s="9">
        <v>0.186965627694961</v>
      </c>
      <c r="M7" s="10" t="s">
        <v>152</v>
      </c>
      <c r="N7" s="9">
        <v>6.6685673836957803E-3</v>
      </c>
      <c r="O7" s="10" t="s">
        <v>152</v>
      </c>
      <c r="P7" s="9">
        <v>0</v>
      </c>
      <c r="Q7" s="10" t="s">
        <v>246</v>
      </c>
      <c r="R7" s="9">
        <v>4.3789757528381601E-2</v>
      </c>
      <c r="S7" s="10" t="s">
        <v>152</v>
      </c>
    </row>
    <row r="8" spans="1:19" x14ac:dyDescent="0.2">
      <c r="A8" s="12" t="s">
        <v>164</v>
      </c>
      <c r="B8" s="9">
        <v>0</v>
      </c>
      <c r="C8" s="10" t="s">
        <v>152</v>
      </c>
      <c r="D8" s="9">
        <v>5.0683513581040097E-2</v>
      </c>
      <c r="E8" s="10" t="s">
        <v>152</v>
      </c>
      <c r="F8" s="9">
        <v>0</v>
      </c>
      <c r="G8" s="10" t="s">
        <v>152</v>
      </c>
      <c r="H8" s="9">
        <v>6.9130401115068907E-2</v>
      </c>
      <c r="I8" s="10" t="s">
        <v>152</v>
      </c>
      <c r="J8" s="9">
        <v>3.8000541532537097E-2</v>
      </c>
      <c r="K8" s="10" t="s">
        <v>152</v>
      </c>
      <c r="L8" s="9">
        <v>0.20731348352768</v>
      </c>
      <c r="M8" s="10" t="s">
        <v>152</v>
      </c>
      <c r="N8" s="9">
        <v>6.1067614390437298E-3</v>
      </c>
      <c r="O8" s="10" t="s">
        <v>152</v>
      </c>
      <c r="P8" s="9">
        <v>0</v>
      </c>
      <c r="Q8" s="10" t="s">
        <v>246</v>
      </c>
      <c r="R8" s="9">
        <v>3.8523754977363198E-2</v>
      </c>
      <c r="S8" s="10" t="s">
        <v>152</v>
      </c>
    </row>
    <row r="9" spans="1:19" x14ac:dyDescent="0.2">
      <c r="A9" s="12" t="s">
        <v>165</v>
      </c>
      <c r="B9" s="9">
        <v>6.3389046941678502E-3</v>
      </c>
      <c r="C9" s="10" t="s">
        <v>152</v>
      </c>
      <c r="D9" s="9">
        <v>0</v>
      </c>
      <c r="E9" s="10" t="s">
        <v>167</v>
      </c>
      <c r="F9" s="9">
        <v>0</v>
      </c>
      <c r="G9" s="10" t="s">
        <v>152</v>
      </c>
      <c r="H9" s="9">
        <v>7.6723711777029704E-2</v>
      </c>
      <c r="I9" s="10" t="s">
        <v>152</v>
      </c>
      <c r="J9" s="9">
        <v>3.4275025444942597E-2</v>
      </c>
      <c r="K9" s="10" t="s">
        <v>152</v>
      </c>
      <c r="L9" s="9">
        <v>0.18021121706141699</v>
      </c>
      <c r="M9" s="10" t="s">
        <v>152</v>
      </c>
      <c r="N9" s="9">
        <v>5.4209047439078501E-3</v>
      </c>
      <c r="O9" s="10" t="s">
        <v>152</v>
      </c>
      <c r="P9" s="9">
        <v>0</v>
      </c>
      <c r="Q9" s="10" t="s">
        <v>246</v>
      </c>
      <c r="R9" s="9">
        <v>2.0937621884106201E-2</v>
      </c>
      <c r="S9" s="10" t="s">
        <v>169</v>
      </c>
    </row>
    <row r="10" spans="1:19" x14ac:dyDescent="0.2">
      <c r="A10" s="12" t="s">
        <v>166</v>
      </c>
      <c r="B10" s="9">
        <v>5.1682989054398802E-3</v>
      </c>
      <c r="C10" s="10" t="s">
        <v>152</v>
      </c>
      <c r="D10" s="9">
        <v>2.0625937542615599E-2</v>
      </c>
      <c r="E10" s="10" t="s">
        <v>330</v>
      </c>
      <c r="F10" s="9">
        <v>0</v>
      </c>
      <c r="G10" s="10" t="s">
        <v>152</v>
      </c>
      <c r="H10" s="9">
        <v>7.6196052571740405E-2</v>
      </c>
      <c r="I10" s="10" t="s">
        <v>152</v>
      </c>
      <c r="J10" s="9">
        <v>2.8209072020291999E-2</v>
      </c>
      <c r="K10" s="10" t="s">
        <v>152</v>
      </c>
      <c r="L10" s="9">
        <v>0.15849056603773601</v>
      </c>
      <c r="M10" s="10" t="s">
        <v>152</v>
      </c>
      <c r="N10" s="9">
        <v>4.82792534839267E-3</v>
      </c>
      <c r="O10" s="10" t="s">
        <v>152</v>
      </c>
      <c r="P10" s="9">
        <v>0</v>
      </c>
      <c r="Q10" s="10" t="s">
        <v>246</v>
      </c>
      <c r="R10" s="9">
        <v>2.6973470920808099E-2</v>
      </c>
      <c r="S10" s="10" t="s">
        <v>330</v>
      </c>
    </row>
    <row r="11" spans="1:19" x14ac:dyDescent="0.2">
      <c r="A11" s="12" t="s">
        <v>170</v>
      </c>
      <c r="B11" s="9">
        <v>4.4595324434843001E-3</v>
      </c>
      <c r="C11" s="10" t="s">
        <v>152</v>
      </c>
      <c r="D11" s="9">
        <v>4.4239590080625203E-2</v>
      </c>
      <c r="E11" s="10" t="s">
        <v>330</v>
      </c>
      <c r="F11" s="9">
        <v>0</v>
      </c>
      <c r="G11" s="10" t="s">
        <v>152</v>
      </c>
      <c r="H11" s="9">
        <v>7.0306708149791106E-2</v>
      </c>
      <c r="I11" s="10" t="s">
        <v>152</v>
      </c>
      <c r="J11" s="9">
        <v>2.8920977711662299E-2</v>
      </c>
      <c r="K11" s="10" t="s">
        <v>152</v>
      </c>
      <c r="L11" s="9">
        <v>0.153397970279087</v>
      </c>
      <c r="M11" s="10" t="s">
        <v>152</v>
      </c>
      <c r="N11" s="9">
        <v>5.0059871276755003E-3</v>
      </c>
      <c r="O11" s="10" t="s">
        <v>152</v>
      </c>
      <c r="P11" s="9">
        <v>0</v>
      </c>
      <c r="Q11" s="10" t="s">
        <v>246</v>
      </c>
      <c r="R11" s="9">
        <v>3.4473967064934698E-2</v>
      </c>
      <c r="S11" s="10" t="s">
        <v>330</v>
      </c>
    </row>
    <row r="12" spans="1:19" x14ac:dyDescent="0.2">
      <c r="A12" s="12" t="s">
        <v>171</v>
      </c>
      <c r="B12" s="9">
        <v>5.1810101885974404E-3</v>
      </c>
      <c r="C12" s="10" t="s">
        <v>152</v>
      </c>
      <c r="D12" s="9">
        <v>4.2706269319172499E-2</v>
      </c>
      <c r="E12" s="10" t="s">
        <v>330</v>
      </c>
      <c r="F12" s="9">
        <v>0</v>
      </c>
      <c r="G12" s="10" t="s">
        <v>152</v>
      </c>
      <c r="H12" s="9">
        <v>7.3737727910238401E-2</v>
      </c>
      <c r="I12" s="10" t="s">
        <v>152</v>
      </c>
      <c r="J12" s="9">
        <v>3.7002290559968801E-2</v>
      </c>
      <c r="K12" s="10" t="s">
        <v>152</v>
      </c>
      <c r="L12" s="9">
        <v>0.16892086330935299</v>
      </c>
      <c r="M12" s="10" t="s">
        <v>152</v>
      </c>
      <c r="N12" s="9">
        <v>4.5753138075313804E-3</v>
      </c>
      <c r="O12" s="10" t="s">
        <v>152</v>
      </c>
      <c r="P12" s="9">
        <v>0</v>
      </c>
      <c r="Q12" s="10" t="s">
        <v>246</v>
      </c>
      <c r="R12" s="9">
        <v>3.5559098349474801E-2</v>
      </c>
      <c r="S12" s="10" t="s">
        <v>330</v>
      </c>
    </row>
    <row r="13" spans="1:19" x14ac:dyDescent="0.2">
      <c r="A13" s="12" t="s">
        <v>172</v>
      </c>
      <c r="B13" s="9">
        <v>4.71641392210568E-3</v>
      </c>
      <c r="C13" s="10" t="s">
        <v>152</v>
      </c>
      <c r="D13" s="9">
        <v>4.0341313335256201E-2</v>
      </c>
      <c r="E13" s="10" t="s">
        <v>330</v>
      </c>
      <c r="F13" s="9">
        <v>0</v>
      </c>
      <c r="G13" s="10" t="s">
        <v>152</v>
      </c>
      <c r="H13" s="9">
        <v>7.2364125862359102E-2</v>
      </c>
      <c r="I13" s="10" t="s">
        <v>152</v>
      </c>
      <c r="J13" s="9">
        <v>3.1416484589279897E-2</v>
      </c>
      <c r="K13" s="10" t="s">
        <v>152</v>
      </c>
      <c r="L13" s="9">
        <v>0.15984919886899199</v>
      </c>
      <c r="M13" s="10" t="s">
        <v>152</v>
      </c>
      <c r="N13" s="9">
        <v>4.2288739672865696E-3</v>
      </c>
      <c r="O13" s="10" t="s">
        <v>152</v>
      </c>
      <c r="P13" s="9">
        <v>0</v>
      </c>
      <c r="Q13" s="10" t="s">
        <v>246</v>
      </c>
      <c r="R13" s="9">
        <v>3.4035690936826603E-2</v>
      </c>
      <c r="S13" s="10" t="s">
        <v>330</v>
      </c>
    </row>
    <row r="14" spans="1:19" x14ac:dyDescent="0.2">
      <c r="A14" s="12" t="s">
        <v>173</v>
      </c>
      <c r="B14" s="9">
        <v>5.8275629634168798E-3</v>
      </c>
      <c r="C14" s="10" t="s">
        <v>152</v>
      </c>
      <c r="D14" s="9">
        <v>3.5639653075536799E-2</v>
      </c>
      <c r="E14" s="10" t="s">
        <v>330</v>
      </c>
      <c r="F14" s="9">
        <v>0</v>
      </c>
      <c r="G14" s="10" t="s">
        <v>152</v>
      </c>
      <c r="H14" s="9">
        <v>6.0203198980211203E-2</v>
      </c>
      <c r="I14" s="10" t="s">
        <v>152</v>
      </c>
      <c r="J14" s="9">
        <v>2.8139105016549901E-2</v>
      </c>
      <c r="K14" s="10" t="s">
        <v>152</v>
      </c>
      <c r="L14" s="9">
        <v>0.152502568618817</v>
      </c>
      <c r="M14" s="10" t="s">
        <v>152</v>
      </c>
      <c r="N14" s="9">
        <v>4.4390568607214596E-3</v>
      </c>
      <c r="O14" s="10" t="s">
        <v>152</v>
      </c>
      <c r="P14" s="9">
        <v>0</v>
      </c>
      <c r="Q14" s="10" t="s">
        <v>246</v>
      </c>
      <c r="R14" s="9">
        <v>2.9759114170353401E-2</v>
      </c>
      <c r="S14" s="10" t="s">
        <v>330</v>
      </c>
    </row>
    <row r="15" spans="1:19" x14ac:dyDescent="0.2">
      <c r="A15" s="12" t="s">
        <v>174</v>
      </c>
      <c r="B15" s="9">
        <v>4.8991664425920897E-3</v>
      </c>
      <c r="C15" s="10" t="s">
        <v>152</v>
      </c>
      <c r="D15" s="9">
        <v>3.6604245621857302E-2</v>
      </c>
      <c r="E15" s="10" t="s">
        <v>168</v>
      </c>
      <c r="F15" s="9">
        <v>0.118409056868711</v>
      </c>
      <c r="G15" s="10" t="s">
        <v>175</v>
      </c>
      <c r="H15" s="9">
        <v>6.03944879630278E-2</v>
      </c>
      <c r="I15" s="10" t="s">
        <v>152</v>
      </c>
      <c r="J15" s="9">
        <v>2.6979588595028199E-2</v>
      </c>
      <c r="K15" s="10" t="s">
        <v>152</v>
      </c>
      <c r="L15" s="9">
        <v>0.15284669537283799</v>
      </c>
      <c r="M15" s="10" t="s">
        <v>152</v>
      </c>
      <c r="N15" s="9">
        <v>3.6585093306514701E-3</v>
      </c>
      <c r="O15" s="10" t="s">
        <v>152</v>
      </c>
      <c r="P15" s="9">
        <v>0</v>
      </c>
      <c r="Q15" s="10" t="s">
        <v>246</v>
      </c>
      <c r="R15" s="9">
        <v>3.0802284955740299E-2</v>
      </c>
      <c r="S15" s="10" t="s">
        <v>152</v>
      </c>
    </row>
    <row r="16" spans="1:19" x14ac:dyDescent="0.2">
      <c r="A16" s="12" t="s">
        <v>176</v>
      </c>
      <c r="B16" s="9">
        <v>4.5993269277666698E-3</v>
      </c>
      <c r="C16" s="10" t="s">
        <v>152</v>
      </c>
      <c r="D16" s="9">
        <v>3.9925312366257203E-2</v>
      </c>
      <c r="E16" s="10" t="s">
        <v>152</v>
      </c>
      <c r="F16" s="9">
        <v>8.3063051380991099E-2</v>
      </c>
      <c r="G16" s="10" t="s">
        <v>152</v>
      </c>
      <c r="H16" s="9">
        <v>6.0498729650889198E-2</v>
      </c>
      <c r="I16" s="10" t="s">
        <v>152</v>
      </c>
      <c r="J16" s="9">
        <v>2.9542761121429201E-2</v>
      </c>
      <c r="K16" s="10" t="s">
        <v>152</v>
      </c>
      <c r="L16" s="9">
        <v>0.15690473293588</v>
      </c>
      <c r="M16" s="10" t="s">
        <v>152</v>
      </c>
      <c r="N16" s="9">
        <v>3.3837966126074302E-3</v>
      </c>
      <c r="O16" s="10" t="s">
        <v>152</v>
      </c>
      <c r="P16" s="9">
        <v>0</v>
      </c>
      <c r="Q16" s="10" t="s">
        <v>246</v>
      </c>
      <c r="R16" s="9">
        <v>3.1858458652051003E-2</v>
      </c>
      <c r="S16" s="10" t="s">
        <v>152</v>
      </c>
    </row>
    <row r="17" spans="1:19" x14ac:dyDescent="0.2">
      <c r="A17" s="12" t="s">
        <v>177</v>
      </c>
      <c r="B17" s="9">
        <v>4.0819075845345597E-3</v>
      </c>
      <c r="C17" s="10" t="s">
        <v>152</v>
      </c>
      <c r="D17" s="9">
        <v>4.0685888497966297E-2</v>
      </c>
      <c r="E17" s="10" t="s">
        <v>152</v>
      </c>
      <c r="F17" s="9">
        <v>8.4644931093071502E-2</v>
      </c>
      <c r="G17" s="10" t="s">
        <v>152</v>
      </c>
      <c r="H17" s="9">
        <v>5.4011923081583403E-2</v>
      </c>
      <c r="I17" s="10" t="s">
        <v>152</v>
      </c>
      <c r="J17" s="9">
        <v>3.3290264785432497E-2</v>
      </c>
      <c r="K17" s="10" t="s">
        <v>152</v>
      </c>
      <c r="L17" s="9">
        <v>0.149023344449738</v>
      </c>
      <c r="M17" s="10" t="s">
        <v>152</v>
      </c>
      <c r="N17" s="9">
        <v>2.9105156218855901E-3</v>
      </c>
      <c r="O17" s="10" t="s">
        <v>152</v>
      </c>
      <c r="P17" s="9">
        <v>0</v>
      </c>
      <c r="Q17" s="10" t="s">
        <v>246</v>
      </c>
      <c r="R17" s="9">
        <v>3.0865628981971E-2</v>
      </c>
      <c r="S17" s="10" t="s">
        <v>152</v>
      </c>
    </row>
    <row r="18" spans="1:19" x14ac:dyDescent="0.2">
      <c r="A18" s="12" t="s">
        <v>178</v>
      </c>
      <c r="B18" s="9">
        <v>4.2510460251046003E-3</v>
      </c>
      <c r="C18" s="10" t="s">
        <v>152</v>
      </c>
      <c r="D18" s="9">
        <v>4.1394957870624603E-2</v>
      </c>
      <c r="E18" s="10" t="s">
        <v>152</v>
      </c>
      <c r="F18" s="9">
        <v>8.01554248595506E-2</v>
      </c>
      <c r="G18" s="10" t="s">
        <v>152</v>
      </c>
      <c r="H18" s="9">
        <v>5.7126604168562897E-2</v>
      </c>
      <c r="I18" s="10" t="s">
        <v>152</v>
      </c>
      <c r="J18" s="9">
        <v>2.8210627400768299E-2</v>
      </c>
      <c r="K18" s="10" t="s">
        <v>152</v>
      </c>
      <c r="L18" s="9">
        <v>0.15291412742382299</v>
      </c>
      <c r="M18" s="10" t="s">
        <v>152</v>
      </c>
      <c r="N18" s="9">
        <v>2.67478299453673E-3</v>
      </c>
      <c r="O18" s="10" t="s">
        <v>152</v>
      </c>
      <c r="P18" s="9">
        <v>0</v>
      </c>
      <c r="Q18" s="10" t="s">
        <v>246</v>
      </c>
      <c r="R18" s="9">
        <v>3.1215842357932299E-2</v>
      </c>
      <c r="S18" s="10" t="s">
        <v>152</v>
      </c>
    </row>
    <row r="19" spans="1:19" x14ac:dyDescent="0.2">
      <c r="A19" s="12" t="s">
        <v>179</v>
      </c>
      <c r="B19" s="9">
        <v>4.0321649801854497E-3</v>
      </c>
      <c r="C19" s="10" t="s">
        <v>152</v>
      </c>
      <c r="D19" s="9">
        <v>4.3033879010405798E-2</v>
      </c>
      <c r="E19" s="10" t="s">
        <v>152</v>
      </c>
      <c r="F19" s="9">
        <v>0.10880083079707201</v>
      </c>
      <c r="G19" s="10" t="s">
        <v>152</v>
      </c>
      <c r="H19" s="9">
        <v>5.7566351078690098E-2</v>
      </c>
      <c r="I19" s="10" t="s">
        <v>152</v>
      </c>
      <c r="J19" s="9">
        <v>2.5685360205295101E-2</v>
      </c>
      <c r="K19" s="10" t="s">
        <v>152</v>
      </c>
      <c r="L19" s="9">
        <v>0.14463389121338899</v>
      </c>
      <c r="M19" s="10" t="s">
        <v>152</v>
      </c>
      <c r="N19" s="9">
        <v>3.1420661492303102E-3</v>
      </c>
      <c r="O19" s="10" t="s">
        <v>210</v>
      </c>
      <c r="P19" s="9">
        <v>0</v>
      </c>
      <c r="Q19" s="10" t="s">
        <v>246</v>
      </c>
      <c r="R19" s="9">
        <v>3.1857241967285198E-2</v>
      </c>
      <c r="S19" s="10" t="s">
        <v>152</v>
      </c>
    </row>
    <row r="20" spans="1:19" x14ac:dyDescent="0.2">
      <c r="A20" s="12" t="s">
        <v>180</v>
      </c>
      <c r="B20" s="9">
        <v>4.0085846276963401E-3</v>
      </c>
      <c r="C20" s="10" t="s">
        <v>152</v>
      </c>
      <c r="D20" s="9">
        <v>4.2233619984261901E-2</v>
      </c>
      <c r="E20" s="10" t="s">
        <v>152</v>
      </c>
      <c r="F20" s="9">
        <v>0.11160640987285</v>
      </c>
      <c r="G20" s="10" t="s">
        <v>152</v>
      </c>
      <c r="H20" s="9">
        <v>5.7164295387640097E-2</v>
      </c>
      <c r="I20" s="10" t="s">
        <v>152</v>
      </c>
      <c r="J20" s="9">
        <v>2.7784513851584699E-2</v>
      </c>
      <c r="K20" s="10" t="s">
        <v>152</v>
      </c>
      <c r="L20" s="9">
        <v>0.15422769816508899</v>
      </c>
      <c r="M20" s="10" t="s">
        <v>152</v>
      </c>
      <c r="N20" s="9">
        <v>6.0742249832777401E-3</v>
      </c>
      <c r="O20" s="10" t="s">
        <v>152</v>
      </c>
      <c r="P20" s="9">
        <v>0</v>
      </c>
      <c r="Q20" s="10" t="s">
        <v>246</v>
      </c>
      <c r="R20" s="9">
        <v>3.23656733696999E-2</v>
      </c>
      <c r="S20" s="10" t="s">
        <v>152</v>
      </c>
    </row>
    <row r="21" spans="1:19" x14ac:dyDescent="0.2">
      <c r="A21" s="12" t="s">
        <v>181</v>
      </c>
      <c r="B21" s="9">
        <v>2.32641374373658E-3</v>
      </c>
      <c r="C21" s="10" t="s">
        <v>152</v>
      </c>
      <c r="D21" s="9">
        <v>3.9658554153037498E-2</v>
      </c>
      <c r="E21" s="10" t="s">
        <v>152</v>
      </c>
      <c r="F21" s="9">
        <v>0.10260211067514501</v>
      </c>
      <c r="G21" s="10" t="s">
        <v>152</v>
      </c>
      <c r="H21" s="9">
        <v>5.5247437495931501E-2</v>
      </c>
      <c r="I21" s="10" t="s">
        <v>152</v>
      </c>
      <c r="J21" s="9">
        <v>3.0156435886032801E-2</v>
      </c>
      <c r="K21" s="10" t="s">
        <v>152</v>
      </c>
      <c r="L21" s="9">
        <v>0.16109209062003199</v>
      </c>
      <c r="M21" s="10" t="s">
        <v>152</v>
      </c>
      <c r="N21" s="9">
        <v>6.1976084405064996E-3</v>
      </c>
      <c r="O21" s="10" t="s">
        <v>152</v>
      </c>
      <c r="P21" s="9">
        <v>0</v>
      </c>
      <c r="Q21" s="10" t="s">
        <v>246</v>
      </c>
      <c r="R21" s="9">
        <v>3.1269047450285498E-2</v>
      </c>
      <c r="S21" s="10" t="s">
        <v>152</v>
      </c>
    </row>
    <row r="22" spans="1:19" x14ac:dyDescent="0.2">
      <c r="A22" s="12" t="s">
        <v>182</v>
      </c>
      <c r="B22" s="9">
        <v>3.9779228646429302E-3</v>
      </c>
      <c r="C22" s="10" t="s">
        <v>152</v>
      </c>
      <c r="D22" s="9">
        <v>4.0199065210046202E-2</v>
      </c>
      <c r="E22" s="10" t="s">
        <v>152</v>
      </c>
      <c r="F22" s="9">
        <v>9.1329292280002597E-2</v>
      </c>
      <c r="G22" s="10" t="s">
        <v>152</v>
      </c>
      <c r="H22" s="9">
        <v>4.9638940246062697E-2</v>
      </c>
      <c r="I22" s="10" t="s">
        <v>152</v>
      </c>
      <c r="J22" s="9">
        <v>2.71085137617279E-2</v>
      </c>
      <c r="K22" s="10" t="s">
        <v>152</v>
      </c>
      <c r="L22" s="9">
        <v>0.14611812509069799</v>
      </c>
      <c r="M22" s="10" t="s">
        <v>152</v>
      </c>
      <c r="N22" s="9">
        <v>6.5829888224212298E-3</v>
      </c>
      <c r="O22" s="10" t="s">
        <v>152</v>
      </c>
      <c r="P22" s="9">
        <v>0</v>
      </c>
      <c r="Q22" s="10" t="s">
        <v>246</v>
      </c>
      <c r="R22" s="9">
        <v>2.98800447193758E-2</v>
      </c>
      <c r="S22" s="10" t="s">
        <v>152</v>
      </c>
    </row>
    <row r="23" spans="1:19" x14ac:dyDescent="0.2">
      <c r="A23" s="12" t="s">
        <v>184</v>
      </c>
      <c r="B23" s="9">
        <v>4.6690741746828199E-3</v>
      </c>
      <c r="C23" s="10" t="s">
        <v>152</v>
      </c>
      <c r="D23" s="9">
        <v>4.1538983050847501E-2</v>
      </c>
      <c r="E23" s="10" t="s">
        <v>152</v>
      </c>
      <c r="F23" s="9">
        <v>7.0506926406926407E-2</v>
      </c>
      <c r="G23" s="10" t="s">
        <v>152</v>
      </c>
      <c r="H23" s="9">
        <v>4.9889900839416898E-2</v>
      </c>
      <c r="I23" s="10" t="s">
        <v>152</v>
      </c>
      <c r="J23" s="9">
        <v>3.0798371991493802E-2</v>
      </c>
      <c r="K23" s="10" t="s">
        <v>152</v>
      </c>
      <c r="L23" s="9">
        <v>0.15754997873245399</v>
      </c>
      <c r="M23" s="10" t="s">
        <v>152</v>
      </c>
      <c r="N23" s="9">
        <v>7.5487004689870803E-3</v>
      </c>
      <c r="O23" s="10" t="s">
        <v>152</v>
      </c>
      <c r="P23" s="9">
        <v>0</v>
      </c>
      <c r="Q23" s="10" t="s">
        <v>246</v>
      </c>
      <c r="R23" s="9">
        <v>3.08873276657236E-2</v>
      </c>
      <c r="S23" s="10" t="s">
        <v>152</v>
      </c>
    </row>
    <row r="24" spans="1:19" x14ac:dyDescent="0.2">
      <c r="A24" s="12" t="s">
        <v>185</v>
      </c>
      <c r="B24" s="9">
        <v>8.3143788037130396E-3</v>
      </c>
      <c r="C24" s="10" t="s">
        <v>152</v>
      </c>
      <c r="D24" s="9">
        <v>4.1709324631455998E-2</v>
      </c>
      <c r="E24" s="10" t="s">
        <v>152</v>
      </c>
      <c r="F24" s="9">
        <v>8.2018276684555802E-2</v>
      </c>
      <c r="G24" s="10" t="s">
        <v>152</v>
      </c>
      <c r="H24" s="9">
        <v>4.6764262989264602E-2</v>
      </c>
      <c r="I24" s="10" t="s">
        <v>152</v>
      </c>
      <c r="J24" s="9">
        <v>3.3036806863648203E-2</v>
      </c>
      <c r="K24" s="10" t="s">
        <v>152</v>
      </c>
      <c r="L24" s="9">
        <v>0.14816041035206301</v>
      </c>
      <c r="M24" s="10" t="s">
        <v>152</v>
      </c>
      <c r="N24" s="9">
        <v>8.5780024480995604E-3</v>
      </c>
      <c r="O24" s="10" t="s">
        <v>152</v>
      </c>
      <c r="P24" s="9">
        <v>0</v>
      </c>
      <c r="Q24" s="10" t="s">
        <v>246</v>
      </c>
      <c r="R24" s="9">
        <v>3.1008567864083202E-2</v>
      </c>
      <c r="S24" s="10" t="s">
        <v>152</v>
      </c>
    </row>
    <row r="25" spans="1:19" x14ac:dyDescent="0.2">
      <c r="A25" s="12" t="s">
        <v>187</v>
      </c>
      <c r="B25" s="9">
        <v>3.8847719750446701E-2</v>
      </c>
      <c r="C25" s="10" t="s">
        <v>152</v>
      </c>
      <c r="D25" s="9">
        <v>3.92409295684003E-2</v>
      </c>
      <c r="E25" s="10" t="s">
        <v>152</v>
      </c>
      <c r="F25" s="9">
        <v>6.0773192893107203E-2</v>
      </c>
      <c r="G25" s="10" t="s">
        <v>152</v>
      </c>
      <c r="H25" s="9">
        <v>4.3309857986490501E-2</v>
      </c>
      <c r="I25" s="10" t="s">
        <v>152</v>
      </c>
      <c r="J25" s="9">
        <v>3.0345349934225399E-2</v>
      </c>
      <c r="K25" s="10" t="s">
        <v>152</v>
      </c>
      <c r="L25" s="9">
        <v>0.139201764309764</v>
      </c>
      <c r="M25" s="10" t="s">
        <v>152</v>
      </c>
      <c r="N25" s="9">
        <v>8.1483000643004996E-3</v>
      </c>
      <c r="O25" s="10" t="s">
        <v>152</v>
      </c>
      <c r="P25" s="9">
        <v>0</v>
      </c>
      <c r="Q25" s="10" t="s">
        <v>246</v>
      </c>
      <c r="R25" s="9">
        <v>2.9744229676283099E-2</v>
      </c>
      <c r="S25" s="10" t="s">
        <v>152</v>
      </c>
    </row>
    <row r="26" spans="1:19" x14ac:dyDescent="0.2">
      <c r="A26" s="12" t="s">
        <v>188</v>
      </c>
      <c r="B26" s="9">
        <v>5.34553072625698E-2</v>
      </c>
      <c r="C26" s="10" t="s">
        <v>152</v>
      </c>
      <c r="D26" s="9">
        <v>3.6261608330437498E-2</v>
      </c>
      <c r="E26" s="10" t="s">
        <v>152</v>
      </c>
      <c r="F26" s="9">
        <v>6.0586319218241001E-2</v>
      </c>
      <c r="G26" s="10" t="s">
        <v>152</v>
      </c>
      <c r="H26" s="9">
        <v>4.3340534511958198E-2</v>
      </c>
      <c r="I26" s="10" t="s">
        <v>152</v>
      </c>
      <c r="J26" s="9">
        <v>2.87186391528364E-2</v>
      </c>
      <c r="K26" s="10" t="s">
        <v>152</v>
      </c>
      <c r="L26" s="9">
        <v>0.14030483877819799</v>
      </c>
      <c r="M26" s="10" t="s">
        <v>152</v>
      </c>
      <c r="N26" s="9">
        <v>7.3298655418561499E-3</v>
      </c>
      <c r="O26" s="10" t="s">
        <v>152</v>
      </c>
      <c r="P26" s="9">
        <v>0</v>
      </c>
      <c r="Q26" s="10" t="s">
        <v>246</v>
      </c>
      <c r="R26" s="9">
        <v>2.8895536409321101E-2</v>
      </c>
      <c r="S26" s="10" t="s">
        <v>152</v>
      </c>
    </row>
    <row r="27" spans="1:19" x14ac:dyDescent="0.2">
      <c r="A27" s="12" t="s">
        <v>189</v>
      </c>
      <c r="B27" s="9">
        <v>8.1721836975009801E-2</v>
      </c>
      <c r="C27" s="10" t="s">
        <v>152</v>
      </c>
      <c r="D27" s="9">
        <v>2.8312521301928101E-2</v>
      </c>
      <c r="E27" s="10" t="s">
        <v>152</v>
      </c>
      <c r="F27" s="9">
        <v>6.06251144618766E-2</v>
      </c>
      <c r="G27" s="10" t="s">
        <v>152</v>
      </c>
      <c r="H27" s="9">
        <v>3.2714573765676401E-2</v>
      </c>
      <c r="I27" s="10" t="s">
        <v>152</v>
      </c>
      <c r="J27" s="9">
        <v>2.4854977660388501E-2</v>
      </c>
      <c r="K27" s="10" t="s">
        <v>152</v>
      </c>
      <c r="L27" s="9">
        <v>0.10235568372315799</v>
      </c>
      <c r="M27" s="10" t="s">
        <v>152</v>
      </c>
      <c r="N27" s="9">
        <v>4.9206496665439199E-3</v>
      </c>
      <c r="O27" s="10" t="s">
        <v>152</v>
      </c>
      <c r="P27" s="9">
        <v>0</v>
      </c>
      <c r="Q27" s="10" t="s">
        <v>246</v>
      </c>
      <c r="R27" s="9">
        <v>2.3498200192024699E-2</v>
      </c>
      <c r="S27" s="10" t="s">
        <v>152</v>
      </c>
    </row>
    <row r="28" spans="1:19" x14ac:dyDescent="0.2">
      <c r="A28" s="12" t="s">
        <v>190</v>
      </c>
      <c r="B28" s="9">
        <v>0.142039500201532</v>
      </c>
      <c r="C28" s="10" t="s">
        <v>152</v>
      </c>
      <c r="D28" s="9">
        <v>3.3883030683622001E-2</v>
      </c>
      <c r="E28" s="10" t="s">
        <v>152</v>
      </c>
      <c r="F28" s="9">
        <v>9.3893482912161E-2</v>
      </c>
      <c r="G28" s="10" t="s">
        <v>152</v>
      </c>
      <c r="H28" s="9">
        <v>4.2642130620585701E-2</v>
      </c>
      <c r="I28" s="10" t="s">
        <v>152</v>
      </c>
      <c r="J28" s="9">
        <v>3.1648966541052898E-2</v>
      </c>
      <c r="K28" s="10" t="s">
        <v>152</v>
      </c>
      <c r="L28" s="9">
        <v>0.140070725189442</v>
      </c>
      <c r="M28" s="10" t="s">
        <v>152</v>
      </c>
      <c r="N28" s="9">
        <v>4.0091860975893998E-3</v>
      </c>
      <c r="O28" s="10" t="s">
        <v>152</v>
      </c>
      <c r="P28" s="9">
        <v>0</v>
      </c>
      <c r="Q28" s="10" t="s">
        <v>246</v>
      </c>
      <c r="R28" s="9">
        <v>3.0335858096761599E-2</v>
      </c>
      <c r="S28" s="10" t="s">
        <v>152</v>
      </c>
    </row>
    <row r="29" spans="1:19" x14ac:dyDescent="0.2">
      <c r="A29" s="12" t="s">
        <v>191</v>
      </c>
      <c r="B29" s="9">
        <v>0.18202355667117201</v>
      </c>
      <c r="C29" s="10" t="s">
        <v>152</v>
      </c>
      <c r="D29" s="9">
        <v>2.5621377243646201E-2</v>
      </c>
      <c r="E29" s="10" t="s">
        <v>152</v>
      </c>
      <c r="F29" s="9">
        <v>6.1478474521952799E-2</v>
      </c>
      <c r="G29" s="10" t="s">
        <v>152</v>
      </c>
      <c r="H29" s="9">
        <v>4.04490034214793E-2</v>
      </c>
      <c r="I29" s="10" t="s">
        <v>152</v>
      </c>
      <c r="J29" s="9">
        <v>2.8565301768042301E-2</v>
      </c>
      <c r="K29" s="10" t="s">
        <v>152</v>
      </c>
      <c r="L29" s="9">
        <v>0.12758253105590101</v>
      </c>
      <c r="M29" s="10" t="s">
        <v>152</v>
      </c>
      <c r="N29" s="9">
        <v>6.2440518113081097E-3</v>
      </c>
      <c r="O29" s="10" t="s">
        <v>152</v>
      </c>
      <c r="P29" s="9">
        <v>0</v>
      </c>
      <c r="Q29" s="10" t="s">
        <v>246</v>
      </c>
      <c r="R29" s="9">
        <v>2.79878760497329E-2</v>
      </c>
      <c r="S29" s="10" t="s">
        <v>152</v>
      </c>
    </row>
    <row r="30" spans="1:19" x14ac:dyDescent="0.2">
      <c r="A30" s="12" t="s">
        <v>192</v>
      </c>
      <c r="B30" s="9">
        <v>0.13383040537473301</v>
      </c>
      <c r="C30" s="10" t="s">
        <v>152</v>
      </c>
      <c r="D30" s="9">
        <v>3.2394354964130297E-2</v>
      </c>
      <c r="E30" s="10" t="s">
        <v>152</v>
      </c>
      <c r="F30" s="9">
        <v>5.5673167170716499E-2</v>
      </c>
      <c r="G30" s="10" t="s">
        <v>152</v>
      </c>
      <c r="H30" s="9">
        <v>4.37527220461289E-2</v>
      </c>
      <c r="I30" s="10" t="s">
        <v>152</v>
      </c>
      <c r="J30" s="9">
        <v>2.51980678389013E-2</v>
      </c>
      <c r="K30" s="10" t="s">
        <v>152</v>
      </c>
      <c r="L30" s="9">
        <v>0.12720343816631099</v>
      </c>
      <c r="M30" s="10" t="s">
        <v>152</v>
      </c>
      <c r="N30" s="9">
        <v>1.3781784036277899E-2</v>
      </c>
      <c r="O30" s="10" t="s">
        <v>152</v>
      </c>
      <c r="P30" s="9">
        <v>0</v>
      </c>
      <c r="Q30" s="10" t="s">
        <v>246</v>
      </c>
      <c r="R30" s="9">
        <v>3.1049122322230598E-2</v>
      </c>
      <c r="S30" s="10" t="s">
        <v>152</v>
      </c>
    </row>
    <row r="31" spans="1:19" x14ac:dyDescent="0.2">
      <c r="A31" s="12" t="s">
        <v>193</v>
      </c>
      <c r="B31" s="9">
        <v>7.3642926408792206E-2</v>
      </c>
      <c r="C31" s="10" t="s">
        <v>152</v>
      </c>
      <c r="D31" s="9">
        <v>3.1733540465404601E-2</v>
      </c>
      <c r="E31" s="10" t="s">
        <v>331</v>
      </c>
      <c r="F31" s="9">
        <v>6.5905844349468196E-2</v>
      </c>
      <c r="G31" s="10" t="s">
        <v>152</v>
      </c>
      <c r="H31" s="9">
        <v>4.4559585224759703E-2</v>
      </c>
      <c r="I31" s="10" t="s">
        <v>152</v>
      </c>
      <c r="J31" s="9">
        <v>2.8333847260766799E-2</v>
      </c>
      <c r="K31" s="10" t="s">
        <v>152</v>
      </c>
      <c r="L31" s="9">
        <v>0.10924924928811799</v>
      </c>
      <c r="M31" s="10" t="s">
        <v>152</v>
      </c>
      <c r="N31" s="9">
        <v>1.41976040046814E-2</v>
      </c>
      <c r="O31" s="10" t="s">
        <v>152</v>
      </c>
      <c r="P31" s="9">
        <v>0</v>
      </c>
      <c r="Q31" s="10" t="s">
        <v>246</v>
      </c>
      <c r="R31" s="9">
        <v>2.9409755725143E-2</v>
      </c>
      <c r="S31" s="10" t="s">
        <v>320</v>
      </c>
    </row>
    <row r="32" spans="1:19" x14ac:dyDescent="0.2">
      <c r="A32" s="15" t="s">
        <v>195</v>
      </c>
      <c r="B32" s="13">
        <v>3.59471260242838E-2</v>
      </c>
      <c r="C32" s="14" t="s">
        <v>152</v>
      </c>
      <c r="D32" s="13">
        <v>3.3141244013296003E-2</v>
      </c>
      <c r="E32" s="14" t="s">
        <v>152</v>
      </c>
      <c r="F32" s="13">
        <v>5.0941968579673001E-2</v>
      </c>
      <c r="G32" s="14" t="s">
        <v>152</v>
      </c>
      <c r="H32" s="13">
        <v>4.3247224873856301E-2</v>
      </c>
      <c r="I32" s="14" t="s">
        <v>152</v>
      </c>
      <c r="J32" s="13">
        <v>3.0610530787202401E-2</v>
      </c>
      <c r="K32" s="14" t="s">
        <v>152</v>
      </c>
      <c r="L32" s="13">
        <v>0.109380060081497</v>
      </c>
      <c r="M32" s="14" t="s">
        <v>152</v>
      </c>
      <c r="N32" s="13">
        <v>1.2929758033604801E-2</v>
      </c>
      <c r="O32" s="14" t="s">
        <v>152</v>
      </c>
      <c r="P32" s="13">
        <v>0</v>
      </c>
      <c r="Q32" s="14" t="s">
        <v>246</v>
      </c>
      <c r="R32" s="13">
        <v>2.8142232495679601E-2</v>
      </c>
      <c r="S32" s="14" t="s">
        <v>152</v>
      </c>
    </row>
    <row r="34" spans="1:2" x14ac:dyDescent="0.2">
      <c r="A34" s="16" t="s">
        <v>196</v>
      </c>
      <c r="B34" s="16" t="s">
        <v>211</v>
      </c>
    </row>
    <row r="36" spans="1:2" x14ac:dyDescent="0.2">
      <c r="B36" s="16" t="s">
        <v>332</v>
      </c>
    </row>
    <row r="37" spans="1:2" x14ac:dyDescent="0.2">
      <c r="B37" s="16" t="s">
        <v>333</v>
      </c>
    </row>
    <row r="38" spans="1:2" x14ac:dyDescent="0.2">
      <c r="B38" s="16" t="s">
        <v>334</v>
      </c>
    </row>
    <row r="39" spans="1:2" x14ac:dyDescent="0.2">
      <c r="B39" s="16" t="s">
        <v>335</v>
      </c>
    </row>
    <row r="41" spans="1:2" x14ac:dyDescent="0.2">
      <c r="B41" s="16" t="s">
        <v>336</v>
      </c>
    </row>
    <row r="42" spans="1:2" x14ac:dyDescent="0.2">
      <c r="B42" s="16" t="s">
        <v>203</v>
      </c>
    </row>
    <row r="43" spans="1:2" x14ac:dyDescent="0.2">
      <c r="B43" s="16" t="s">
        <v>250</v>
      </c>
    </row>
    <row r="44" spans="1:2" x14ac:dyDescent="0.2">
      <c r="B44" s="16" t="s">
        <v>325</v>
      </c>
    </row>
    <row r="45" spans="1:2" x14ac:dyDescent="0.2">
      <c r="B45" s="16" t="s">
        <v>204</v>
      </c>
    </row>
    <row r="48" spans="1:2" x14ac:dyDescent="0.2">
      <c r="A48" s="17" t="str">
        <f>HYPERLINK("#'KENO 8'!A2", "&lt;&lt;&lt; Previous table")</f>
        <v>&lt;&lt;&lt; Previous table</v>
      </c>
    </row>
    <row r="49" spans="1:1" x14ac:dyDescent="0.2">
      <c r="A49" s="17" t="str">
        <f>HYPERLINK("#'KENO 10'!A2",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HYPERLINK("#'INDEX'!B60", "Link to index")</f>
        <v>Link to index</v>
      </c>
    </row>
    <row r="2" spans="1:19" ht="15.75" customHeight="1" x14ac:dyDescent="0.2">
      <c r="A2" s="27" t="s">
        <v>341</v>
      </c>
      <c r="B2" s="28"/>
      <c r="C2" s="28"/>
      <c r="D2" s="28"/>
      <c r="E2" s="28"/>
      <c r="F2" s="28"/>
      <c r="G2" s="28"/>
      <c r="H2" s="28"/>
      <c r="I2" s="28"/>
      <c r="J2" s="28"/>
      <c r="K2" s="28"/>
      <c r="L2" s="28"/>
      <c r="M2" s="28"/>
      <c r="N2" s="28"/>
      <c r="O2" s="28"/>
      <c r="P2" s="28"/>
      <c r="Q2" s="28"/>
      <c r="R2" s="28"/>
      <c r="S2" s="28"/>
    </row>
    <row r="3" spans="1:19" ht="15.75" customHeight="1" x14ac:dyDescent="0.2">
      <c r="A3" s="27" t="s">
        <v>71</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18">
        <v>0</v>
      </c>
      <c r="C7" s="10" t="s">
        <v>152</v>
      </c>
      <c r="D7" s="18">
        <v>1.65656725210182</v>
      </c>
      <c r="E7" s="10" t="s">
        <v>152</v>
      </c>
      <c r="F7" s="18">
        <v>0</v>
      </c>
      <c r="G7" s="10" t="s">
        <v>152</v>
      </c>
      <c r="H7" s="18">
        <v>2.6824629526903898</v>
      </c>
      <c r="I7" s="10" t="s">
        <v>152</v>
      </c>
      <c r="J7" s="18">
        <v>2.03324884798629</v>
      </c>
      <c r="K7" s="10" t="s">
        <v>152</v>
      </c>
      <c r="L7" s="18">
        <v>7.2401412294162499</v>
      </c>
      <c r="M7" s="10" t="s">
        <v>152</v>
      </c>
      <c r="N7" s="18">
        <v>0.17932110188759101</v>
      </c>
      <c r="O7" s="10" t="s">
        <v>152</v>
      </c>
      <c r="P7" s="18">
        <v>0</v>
      </c>
      <c r="Q7" s="10" t="s">
        <v>246</v>
      </c>
      <c r="R7" s="18">
        <v>1.3758915853387299</v>
      </c>
      <c r="S7" s="10" t="s">
        <v>152</v>
      </c>
    </row>
    <row r="8" spans="1:19" x14ac:dyDescent="0.2">
      <c r="A8" s="12" t="s">
        <v>164</v>
      </c>
      <c r="B8" s="18">
        <v>0</v>
      </c>
      <c r="C8" s="10" t="s">
        <v>152</v>
      </c>
      <c r="D8" s="18">
        <v>1.44735009224309</v>
      </c>
      <c r="E8" s="10" t="s">
        <v>152</v>
      </c>
      <c r="F8" s="18">
        <v>0</v>
      </c>
      <c r="G8" s="10" t="s">
        <v>152</v>
      </c>
      <c r="H8" s="18">
        <v>2.4702568439926602</v>
      </c>
      <c r="I8" s="10" t="s">
        <v>152</v>
      </c>
      <c r="J8" s="18">
        <v>1.50696813187731</v>
      </c>
      <c r="K8" s="10" t="s">
        <v>152</v>
      </c>
      <c r="L8" s="18">
        <v>7.9025145255743201</v>
      </c>
      <c r="M8" s="10" t="s">
        <v>152</v>
      </c>
      <c r="N8" s="18">
        <v>0.16444567464221799</v>
      </c>
      <c r="O8" s="10" t="s">
        <v>152</v>
      </c>
      <c r="P8" s="18">
        <v>0</v>
      </c>
      <c r="Q8" s="10" t="s">
        <v>246</v>
      </c>
      <c r="R8" s="18">
        <v>1.2304857754010099</v>
      </c>
      <c r="S8" s="10" t="s">
        <v>152</v>
      </c>
    </row>
    <row r="9" spans="1:19" x14ac:dyDescent="0.2">
      <c r="A9" s="12" t="s">
        <v>165</v>
      </c>
      <c r="B9" s="18">
        <v>0.30823635200332</v>
      </c>
      <c r="C9" s="10" t="s">
        <v>152</v>
      </c>
      <c r="D9" s="18">
        <v>0</v>
      </c>
      <c r="E9" s="10" t="s">
        <v>167</v>
      </c>
      <c r="F9" s="18">
        <v>0</v>
      </c>
      <c r="G9" s="10" t="s">
        <v>152</v>
      </c>
      <c r="H9" s="18">
        <v>2.8271466099265399</v>
      </c>
      <c r="I9" s="10" t="s">
        <v>152</v>
      </c>
      <c r="J9" s="18">
        <v>1.3823310139164999</v>
      </c>
      <c r="K9" s="10" t="s">
        <v>152</v>
      </c>
      <c r="L9" s="18">
        <v>6.7558736682682001</v>
      </c>
      <c r="M9" s="10" t="s">
        <v>152</v>
      </c>
      <c r="N9" s="18">
        <v>0.151112617605834</v>
      </c>
      <c r="O9" s="10" t="s">
        <v>152</v>
      </c>
      <c r="P9" s="18">
        <v>0</v>
      </c>
      <c r="Q9" s="10" t="s">
        <v>246</v>
      </c>
      <c r="R9" s="18">
        <v>0.68344567602902195</v>
      </c>
      <c r="S9" s="10" t="s">
        <v>169</v>
      </c>
    </row>
    <row r="10" spans="1:19" x14ac:dyDescent="0.2">
      <c r="A10" s="12" t="s">
        <v>166</v>
      </c>
      <c r="B10" s="18">
        <v>0.259022478861621</v>
      </c>
      <c r="C10" s="10" t="s">
        <v>152</v>
      </c>
      <c r="D10" s="18">
        <v>0.575030739590914</v>
      </c>
      <c r="E10" s="10" t="s">
        <v>330</v>
      </c>
      <c r="F10" s="18">
        <v>0</v>
      </c>
      <c r="G10" s="10" t="s">
        <v>152</v>
      </c>
      <c r="H10" s="18">
        <v>2.7040614382254802</v>
      </c>
      <c r="I10" s="10" t="s">
        <v>152</v>
      </c>
      <c r="J10" s="18">
        <v>1.0648874401548301</v>
      </c>
      <c r="K10" s="10" t="s">
        <v>152</v>
      </c>
      <c r="L10" s="18">
        <v>5.89471507030445</v>
      </c>
      <c r="M10" s="10" t="s">
        <v>152</v>
      </c>
      <c r="N10" s="18">
        <v>0.14369006569801601</v>
      </c>
      <c r="O10" s="10" t="s">
        <v>152</v>
      </c>
      <c r="P10" s="18">
        <v>0</v>
      </c>
      <c r="Q10" s="10" t="s">
        <v>246</v>
      </c>
      <c r="R10" s="18">
        <v>0.883595627040896</v>
      </c>
      <c r="S10" s="10" t="s">
        <v>330</v>
      </c>
    </row>
    <row r="11" spans="1:19" x14ac:dyDescent="0.2">
      <c r="A11" s="12" t="s">
        <v>170</v>
      </c>
      <c r="B11" s="18">
        <v>0.22748740554156199</v>
      </c>
      <c r="C11" s="10" t="s">
        <v>152</v>
      </c>
      <c r="D11" s="18">
        <v>1.27007880182283</v>
      </c>
      <c r="E11" s="10" t="s">
        <v>330</v>
      </c>
      <c r="F11" s="18">
        <v>0</v>
      </c>
      <c r="G11" s="10" t="s">
        <v>152</v>
      </c>
      <c r="H11" s="18">
        <v>2.4512636335451998</v>
      </c>
      <c r="I11" s="10" t="s">
        <v>152</v>
      </c>
      <c r="J11" s="18">
        <v>1.0708930028215899</v>
      </c>
      <c r="K11" s="10" t="s">
        <v>152</v>
      </c>
      <c r="L11" s="18">
        <v>5.9352101812572302</v>
      </c>
      <c r="M11" s="10" t="s">
        <v>152</v>
      </c>
      <c r="N11" s="18">
        <v>0.15735328435283999</v>
      </c>
      <c r="O11" s="10" t="s">
        <v>152</v>
      </c>
      <c r="P11" s="18">
        <v>0</v>
      </c>
      <c r="Q11" s="10" t="s">
        <v>246</v>
      </c>
      <c r="R11" s="18">
        <v>1.15684184085512</v>
      </c>
      <c r="S11" s="10" t="s">
        <v>330</v>
      </c>
    </row>
    <row r="12" spans="1:19" x14ac:dyDescent="0.2">
      <c r="A12" s="12" t="s">
        <v>171</v>
      </c>
      <c r="B12" s="18">
        <v>0.28904996492699198</v>
      </c>
      <c r="C12" s="10" t="s">
        <v>152</v>
      </c>
      <c r="D12" s="18">
        <v>1.24501665519543</v>
      </c>
      <c r="E12" s="10" t="s">
        <v>330</v>
      </c>
      <c r="F12" s="18">
        <v>0</v>
      </c>
      <c r="G12" s="10" t="s">
        <v>152</v>
      </c>
      <c r="H12" s="18">
        <v>2.6914755458797699</v>
      </c>
      <c r="I12" s="10" t="s">
        <v>152</v>
      </c>
      <c r="J12" s="18">
        <v>1.3968536067983599</v>
      </c>
      <c r="K12" s="10" t="s">
        <v>152</v>
      </c>
      <c r="L12" s="18">
        <v>6.6879791968259097</v>
      </c>
      <c r="M12" s="10" t="s">
        <v>152</v>
      </c>
      <c r="N12" s="18">
        <v>0.151569370188955</v>
      </c>
      <c r="O12" s="10" t="s">
        <v>152</v>
      </c>
      <c r="P12" s="18">
        <v>0</v>
      </c>
      <c r="Q12" s="10" t="s">
        <v>246</v>
      </c>
      <c r="R12" s="18">
        <v>1.23296832689083</v>
      </c>
      <c r="S12" s="10" t="s">
        <v>330</v>
      </c>
    </row>
    <row r="13" spans="1:19" x14ac:dyDescent="0.2">
      <c r="A13" s="12" t="s">
        <v>172</v>
      </c>
      <c r="B13" s="18">
        <v>0.27494246069608003</v>
      </c>
      <c r="C13" s="10" t="s">
        <v>152</v>
      </c>
      <c r="D13" s="18">
        <v>1.1781136311501099</v>
      </c>
      <c r="E13" s="10" t="s">
        <v>330</v>
      </c>
      <c r="F13" s="18">
        <v>0</v>
      </c>
      <c r="G13" s="10" t="s">
        <v>152</v>
      </c>
      <c r="H13" s="18">
        <v>2.7559560832846399</v>
      </c>
      <c r="I13" s="10" t="s">
        <v>152</v>
      </c>
      <c r="J13" s="18">
        <v>1.23098893512535</v>
      </c>
      <c r="K13" s="10" t="s">
        <v>152</v>
      </c>
      <c r="L13" s="18">
        <v>6.5204854480911401</v>
      </c>
      <c r="M13" s="10" t="s">
        <v>152</v>
      </c>
      <c r="N13" s="18">
        <v>0.139850178522272</v>
      </c>
      <c r="O13" s="10" t="s">
        <v>152</v>
      </c>
      <c r="P13" s="18">
        <v>0</v>
      </c>
      <c r="Q13" s="10" t="s">
        <v>246</v>
      </c>
      <c r="R13" s="18">
        <v>1.19682807588929</v>
      </c>
      <c r="S13" s="10" t="s">
        <v>330</v>
      </c>
    </row>
    <row r="14" spans="1:19" x14ac:dyDescent="0.2">
      <c r="A14" s="12" t="s">
        <v>173</v>
      </c>
      <c r="B14" s="18">
        <v>0.38024181940312801</v>
      </c>
      <c r="C14" s="10" t="s">
        <v>152</v>
      </c>
      <c r="D14" s="18">
        <v>1.0895729843869999</v>
      </c>
      <c r="E14" s="10" t="s">
        <v>330</v>
      </c>
      <c r="F14" s="18">
        <v>0</v>
      </c>
      <c r="G14" s="10" t="s">
        <v>152</v>
      </c>
      <c r="H14" s="18">
        <v>2.6344367882293298</v>
      </c>
      <c r="I14" s="10" t="s">
        <v>152</v>
      </c>
      <c r="J14" s="18">
        <v>1.1364504413163801</v>
      </c>
      <c r="K14" s="10" t="s">
        <v>152</v>
      </c>
      <c r="L14" s="18">
        <v>6.3279189734032499</v>
      </c>
      <c r="M14" s="10" t="s">
        <v>152</v>
      </c>
      <c r="N14" s="18">
        <v>0.154544299349092</v>
      </c>
      <c r="O14" s="10" t="s">
        <v>152</v>
      </c>
      <c r="P14" s="18">
        <v>0</v>
      </c>
      <c r="Q14" s="10" t="s">
        <v>246</v>
      </c>
      <c r="R14" s="18">
        <v>1.1076198269183899</v>
      </c>
      <c r="S14" s="10" t="s">
        <v>330</v>
      </c>
    </row>
    <row r="15" spans="1:19" x14ac:dyDescent="0.2">
      <c r="A15" s="12" t="s">
        <v>174</v>
      </c>
      <c r="B15" s="18">
        <v>0.37357347013257602</v>
      </c>
      <c r="C15" s="10" t="s">
        <v>152</v>
      </c>
      <c r="D15" s="18">
        <v>1.29517689941384</v>
      </c>
      <c r="E15" s="10" t="s">
        <v>168</v>
      </c>
      <c r="F15" s="18">
        <v>2.2792319848856999</v>
      </c>
      <c r="G15" s="10" t="s">
        <v>175</v>
      </c>
      <c r="H15" s="18">
        <v>2.6975339336701398</v>
      </c>
      <c r="I15" s="10" t="s">
        <v>152</v>
      </c>
      <c r="J15" s="18">
        <v>1.23252419831049</v>
      </c>
      <c r="K15" s="10" t="s">
        <v>152</v>
      </c>
      <c r="L15" s="18">
        <v>6.2385971176861101</v>
      </c>
      <c r="M15" s="10" t="s">
        <v>152</v>
      </c>
      <c r="N15" s="18">
        <v>0.13538969773102399</v>
      </c>
      <c r="O15" s="10" t="s">
        <v>152</v>
      </c>
      <c r="P15" s="18">
        <v>0</v>
      </c>
      <c r="Q15" s="10" t="s">
        <v>246</v>
      </c>
      <c r="R15" s="18">
        <v>1.26211550196933</v>
      </c>
      <c r="S15" s="10" t="s">
        <v>152</v>
      </c>
    </row>
    <row r="16" spans="1:19" x14ac:dyDescent="0.2">
      <c r="A16" s="12" t="s">
        <v>176</v>
      </c>
      <c r="B16" s="18">
        <v>0.38723559775132299</v>
      </c>
      <c r="C16" s="10" t="s">
        <v>152</v>
      </c>
      <c r="D16" s="18">
        <v>1.4742725345555401</v>
      </c>
      <c r="E16" s="10" t="s">
        <v>152</v>
      </c>
      <c r="F16" s="18">
        <v>1.63460765605474</v>
      </c>
      <c r="G16" s="10" t="s">
        <v>152</v>
      </c>
      <c r="H16" s="18">
        <v>2.8836208791159499</v>
      </c>
      <c r="I16" s="10" t="s">
        <v>152</v>
      </c>
      <c r="J16" s="18">
        <v>1.4731616790973701</v>
      </c>
      <c r="K16" s="10" t="s">
        <v>152</v>
      </c>
      <c r="L16" s="18">
        <v>6.5147435476456304</v>
      </c>
      <c r="M16" s="10" t="s">
        <v>152</v>
      </c>
      <c r="N16" s="18">
        <v>0.12898766370835399</v>
      </c>
      <c r="O16" s="10" t="s">
        <v>152</v>
      </c>
      <c r="P16" s="18">
        <v>0</v>
      </c>
      <c r="Q16" s="10" t="s">
        <v>246</v>
      </c>
      <c r="R16" s="18">
        <v>1.36591111623913</v>
      </c>
      <c r="S16" s="10" t="s">
        <v>152</v>
      </c>
    </row>
    <row r="17" spans="1:19" x14ac:dyDescent="0.2">
      <c r="A17" s="12" t="s">
        <v>177</v>
      </c>
      <c r="B17" s="18">
        <v>0.37407099530045002</v>
      </c>
      <c r="C17" s="10" t="s">
        <v>152</v>
      </c>
      <c r="D17" s="18">
        <v>1.68790345349297</v>
      </c>
      <c r="E17" s="10" t="s">
        <v>152</v>
      </c>
      <c r="F17" s="18">
        <v>1.65122336511176</v>
      </c>
      <c r="G17" s="10" t="s">
        <v>152</v>
      </c>
      <c r="H17" s="18">
        <v>2.7726634313587701</v>
      </c>
      <c r="I17" s="10" t="s">
        <v>152</v>
      </c>
      <c r="J17" s="18">
        <v>1.6938515048666201</v>
      </c>
      <c r="K17" s="10" t="s">
        <v>152</v>
      </c>
      <c r="L17" s="18">
        <v>6.5264052870559404</v>
      </c>
      <c r="M17" s="10" t="s">
        <v>152</v>
      </c>
      <c r="N17" s="18">
        <v>0.114065939884139</v>
      </c>
      <c r="O17" s="10" t="s">
        <v>152</v>
      </c>
      <c r="P17" s="18">
        <v>0</v>
      </c>
      <c r="Q17" s="10" t="s">
        <v>246</v>
      </c>
      <c r="R17" s="18">
        <v>1.4187736912178499</v>
      </c>
      <c r="S17" s="10" t="s">
        <v>152</v>
      </c>
    </row>
    <row r="18" spans="1:19" x14ac:dyDescent="0.2">
      <c r="A18" s="12" t="s">
        <v>178</v>
      </c>
      <c r="B18" s="18">
        <v>0.41439787906597297</v>
      </c>
      <c r="C18" s="10" t="s">
        <v>152</v>
      </c>
      <c r="D18" s="18">
        <v>1.6602719817434199</v>
      </c>
      <c r="E18" s="10" t="s">
        <v>152</v>
      </c>
      <c r="F18" s="18">
        <v>1.60127433527062</v>
      </c>
      <c r="G18" s="10" t="s">
        <v>152</v>
      </c>
      <c r="H18" s="18">
        <v>3.0235898053502299</v>
      </c>
      <c r="I18" s="10" t="s">
        <v>152</v>
      </c>
      <c r="J18" s="18">
        <v>1.5392380832617201</v>
      </c>
      <c r="K18" s="10" t="s">
        <v>152</v>
      </c>
      <c r="L18" s="18">
        <v>7.0328186311980803</v>
      </c>
      <c r="M18" s="10" t="s">
        <v>152</v>
      </c>
      <c r="N18" s="18">
        <v>0.11164462937629301</v>
      </c>
      <c r="O18" s="10" t="s">
        <v>152</v>
      </c>
      <c r="P18" s="18">
        <v>0</v>
      </c>
      <c r="Q18" s="10" t="s">
        <v>246</v>
      </c>
      <c r="R18" s="18">
        <v>1.4684431844196499</v>
      </c>
      <c r="S18" s="10" t="s">
        <v>152</v>
      </c>
    </row>
    <row r="19" spans="1:19" x14ac:dyDescent="0.2">
      <c r="A19" s="12" t="s">
        <v>179</v>
      </c>
      <c r="B19" s="18">
        <v>0.42408031627974702</v>
      </c>
      <c r="C19" s="10" t="s">
        <v>152</v>
      </c>
      <c r="D19" s="18">
        <v>1.7187581047669001</v>
      </c>
      <c r="E19" s="10" t="s">
        <v>152</v>
      </c>
      <c r="F19" s="18">
        <v>1.9090655716323699</v>
      </c>
      <c r="G19" s="10" t="s">
        <v>152</v>
      </c>
      <c r="H19" s="18">
        <v>3.0930562453073298</v>
      </c>
      <c r="I19" s="10" t="s">
        <v>152</v>
      </c>
      <c r="J19" s="18">
        <v>1.41061116458133</v>
      </c>
      <c r="K19" s="10" t="s">
        <v>152</v>
      </c>
      <c r="L19" s="18">
        <v>7.1988629264026001</v>
      </c>
      <c r="M19" s="10" t="s">
        <v>152</v>
      </c>
      <c r="N19" s="18">
        <v>0.12903341559030501</v>
      </c>
      <c r="O19" s="10" t="s">
        <v>210</v>
      </c>
      <c r="P19" s="18">
        <v>0</v>
      </c>
      <c r="Q19" s="10" t="s">
        <v>246</v>
      </c>
      <c r="R19" s="18">
        <v>1.49474648396608</v>
      </c>
      <c r="S19" s="10" t="s">
        <v>152</v>
      </c>
    </row>
    <row r="20" spans="1:19" x14ac:dyDescent="0.2">
      <c r="A20" s="12" t="s">
        <v>180</v>
      </c>
      <c r="B20" s="18">
        <v>0.452410667367315</v>
      </c>
      <c r="C20" s="10" t="s">
        <v>152</v>
      </c>
      <c r="D20" s="18">
        <v>1.6731042465671799</v>
      </c>
      <c r="E20" s="10" t="s">
        <v>152</v>
      </c>
      <c r="F20" s="18">
        <v>1.8178127593105</v>
      </c>
      <c r="G20" s="10" t="s">
        <v>152</v>
      </c>
      <c r="H20" s="18">
        <v>3.0739819517261799</v>
      </c>
      <c r="I20" s="10" t="s">
        <v>152</v>
      </c>
      <c r="J20" s="18">
        <v>1.5982293493989099</v>
      </c>
      <c r="K20" s="10" t="s">
        <v>152</v>
      </c>
      <c r="L20" s="18">
        <v>9.1051276047763992</v>
      </c>
      <c r="M20" s="10" t="s">
        <v>152</v>
      </c>
      <c r="N20" s="18">
        <v>0.260126082704143</v>
      </c>
      <c r="O20" s="10" t="s">
        <v>152</v>
      </c>
      <c r="P20" s="18">
        <v>0</v>
      </c>
      <c r="Q20" s="10" t="s">
        <v>246</v>
      </c>
      <c r="R20" s="18">
        <v>1.5446806325784199</v>
      </c>
      <c r="S20" s="10" t="s">
        <v>152</v>
      </c>
    </row>
    <row r="21" spans="1:19" x14ac:dyDescent="0.2">
      <c r="A21" s="12" t="s">
        <v>181</v>
      </c>
      <c r="B21" s="18">
        <v>0.27761524235810697</v>
      </c>
      <c r="C21" s="10" t="s">
        <v>152</v>
      </c>
      <c r="D21" s="18">
        <v>1.6080382505853901</v>
      </c>
      <c r="E21" s="10" t="s">
        <v>152</v>
      </c>
      <c r="F21" s="18">
        <v>1.61408325860782</v>
      </c>
      <c r="G21" s="10" t="s">
        <v>152</v>
      </c>
      <c r="H21" s="18">
        <v>3.1527092188448802</v>
      </c>
      <c r="I21" s="10" t="s">
        <v>152</v>
      </c>
      <c r="J21" s="18">
        <v>1.7786064074136101</v>
      </c>
      <c r="K21" s="10" t="s">
        <v>152</v>
      </c>
      <c r="L21" s="18">
        <v>10.255611905666299</v>
      </c>
      <c r="M21" s="10" t="s">
        <v>152</v>
      </c>
      <c r="N21" s="18">
        <v>0.28027409927004399</v>
      </c>
      <c r="O21" s="10" t="s">
        <v>152</v>
      </c>
      <c r="P21" s="18">
        <v>0</v>
      </c>
      <c r="Q21" s="10" t="s">
        <v>246</v>
      </c>
      <c r="R21" s="18">
        <v>1.5372865833169</v>
      </c>
      <c r="S21" s="10" t="s">
        <v>152</v>
      </c>
    </row>
    <row r="22" spans="1:19" x14ac:dyDescent="0.2">
      <c r="A22" s="12" t="s">
        <v>182</v>
      </c>
      <c r="B22" s="18">
        <v>0.51353347525741799</v>
      </c>
      <c r="C22" s="10" t="s">
        <v>152</v>
      </c>
      <c r="D22" s="18">
        <v>1.5934707999665201</v>
      </c>
      <c r="E22" s="10" t="s">
        <v>152</v>
      </c>
      <c r="F22" s="18">
        <v>1.2026532528234799</v>
      </c>
      <c r="G22" s="10" t="s">
        <v>152</v>
      </c>
      <c r="H22" s="18">
        <v>2.73876066947305</v>
      </c>
      <c r="I22" s="10" t="s">
        <v>152</v>
      </c>
      <c r="J22" s="18">
        <v>1.6771083607205199</v>
      </c>
      <c r="K22" s="10" t="s">
        <v>152</v>
      </c>
      <c r="L22" s="18">
        <v>9.4190985280050992</v>
      </c>
      <c r="M22" s="10" t="s">
        <v>152</v>
      </c>
      <c r="N22" s="18">
        <v>0.290903707305811</v>
      </c>
      <c r="O22" s="10" t="s">
        <v>152</v>
      </c>
      <c r="P22" s="18">
        <v>0</v>
      </c>
      <c r="Q22" s="10" t="s">
        <v>246</v>
      </c>
      <c r="R22" s="18">
        <v>1.42653355929407</v>
      </c>
      <c r="S22" s="10" t="s">
        <v>152</v>
      </c>
    </row>
    <row r="23" spans="1:19" x14ac:dyDescent="0.2">
      <c r="A23" s="12" t="s">
        <v>184</v>
      </c>
      <c r="B23" s="18">
        <v>0.62858175434973396</v>
      </c>
      <c r="C23" s="10" t="s">
        <v>152</v>
      </c>
      <c r="D23" s="18">
        <v>1.61774973783847</v>
      </c>
      <c r="E23" s="10" t="s">
        <v>152</v>
      </c>
      <c r="F23" s="18">
        <v>0.78567208207557004</v>
      </c>
      <c r="G23" s="10" t="s">
        <v>152</v>
      </c>
      <c r="H23" s="18">
        <v>2.7188996390279598</v>
      </c>
      <c r="I23" s="10" t="s">
        <v>152</v>
      </c>
      <c r="J23" s="18">
        <v>1.8782169263683</v>
      </c>
      <c r="K23" s="10" t="s">
        <v>152</v>
      </c>
      <c r="L23" s="18">
        <v>10.2119150036362</v>
      </c>
      <c r="M23" s="10" t="s">
        <v>152</v>
      </c>
      <c r="N23" s="18">
        <v>0.34004920577205999</v>
      </c>
      <c r="O23" s="10" t="s">
        <v>152</v>
      </c>
      <c r="P23" s="18">
        <v>0</v>
      </c>
      <c r="Q23" s="10" t="s">
        <v>246</v>
      </c>
      <c r="R23" s="18">
        <v>1.4528428758668099</v>
      </c>
      <c r="S23" s="10" t="s">
        <v>152</v>
      </c>
    </row>
    <row r="24" spans="1:19" x14ac:dyDescent="0.2">
      <c r="A24" s="12" t="s">
        <v>185</v>
      </c>
      <c r="B24" s="18">
        <v>1.10995305780783</v>
      </c>
      <c r="C24" s="10" t="s">
        <v>152</v>
      </c>
      <c r="D24" s="18">
        <v>1.6789149073295699</v>
      </c>
      <c r="E24" s="10" t="s">
        <v>152</v>
      </c>
      <c r="F24" s="18">
        <v>0.741475936682918</v>
      </c>
      <c r="G24" s="10" t="s">
        <v>152</v>
      </c>
      <c r="H24" s="18">
        <v>2.6233475849692498</v>
      </c>
      <c r="I24" s="10" t="s">
        <v>152</v>
      </c>
      <c r="J24" s="18">
        <v>2.23028262718619</v>
      </c>
      <c r="K24" s="10" t="s">
        <v>152</v>
      </c>
      <c r="L24" s="18">
        <v>10.281562609343901</v>
      </c>
      <c r="M24" s="10" t="s">
        <v>152</v>
      </c>
      <c r="N24" s="18">
        <v>0.42654999967443002</v>
      </c>
      <c r="O24" s="10" t="s">
        <v>152</v>
      </c>
      <c r="P24" s="18">
        <v>0</v>
      </c>
      <c r="Q24" s="10" t="s">
        <v>246</v>
      </c>
      <c r="R24" s="18">
        <v>1.5055928582795599</v>
      </c>
      <c r="S24" s="10" t="s">
        <v>152</v>
      </c>
    </row>
    <row r="25" spans="1:19" x14ac:dyDescent="0.2">
      <c r="A25" s="12" t="s">
        <v>187</v>
      </c>
      <c r="B25" s="18">
        <v>5.4654919478464397</v>
      </c>
      <c r="C25" s="10" t="s">
        <v>152</v>
      </c>
      <c r="D25" s="18">
        <v>1.58692993803601</v>
      </c>
      <c r="E25" s="10" t="s">
        <v>152</v>
      </c>
      <c r="F25" s="18">
        <v>0.46408439344421698</v>
      </c>
      <c r="G25" s="10" t="s">
        <v>152</v>
      </c>
      <c r="H25" s="18">
        <v>2.4136517765359602</v>
      </c>
      <c r="I25" s="10" t="s">
        <v>152</v>
      </c>
      <c r="J25" s="18">
        <v>1.8576256848047601</v>
      </c>
      <c r="K25" s="10" t="s">
        <v>152</v>
      </c>
      <c r="L25" s="18">
        <v>10.1979767125504</v>
      </c>
      <c r="M25" s="10" t="s">
        <v>152</v>
      </c>
      <c r="N25" s="18">
        <v>0.39669980422034301</v>
      </c>
      <c r="O25" s="10" t="s">
        <v>152</v>
      </c>
      <c r="P25" s="18">
        <v>0</v>
      </c>
      <c r="Q25" s="10" t="s">
        <v>246</v>
      </c>
      <c r="R25" s="18">
        <v>1.4157154389950499</v>
      </c>
      <c r="S25" s="10" t="s">
        <v>152</v>
      </c>
    </row>
    <row r="26" spans="1:19" x14ac:dyDescent="0.2">
      <c r="A26" s="12" t="s">
        <v>188</v>
      </c>
      <c r="B26" s="18">
        <v>7.5574300709656796</v>
      </c>
      <c r="C26" s="10" t="s">
        <v>152</v>
      </c>
      <c r="D26" s="18">
        <v>1.51818043826407</v>
      </c>
      <c r="E26" s="10" t="s">
        <v>152</v>
      </c>
      <c r="F26" s="18">
        <v>0.42008758098313198</v>
      </c>
      <c r="G26" s="10" t="s">
        <v>152</v>
      </c>
      <c r="H26" s="18">
        <v>2.3470351284008699</v>
      </c>
      <c r="I26" s="10" t="s">
        <v>152</v>
      </c>
      <c r="J26" s="18">
        <v>1.81522338734733</v>
      </c>
      <c r="K26" s="10" t="s">
        <v>152</v>
      </c>
      <c r="L26" s="18">
        <v>10.6795366407885</v>
      </c>
      <c r="M26" s="10" t="s">
        <v>152</v>
      </c>
      <c r="N26" s="18">
        <v>0.37722903501570199</v>
      </c>
      <c r="O26" s="10" t="s">
        <v>152</v>
      </c>
      <c r="P26" s="18">
        <v>0</v>
      </c>
      <c r="Q26" s="10" t="s">
        <v>246</v>
      </c>
      <c r="R26" s="18">
        <v>1.4014108162876</v>
      </c>
      <c r="S26" s="10" t="s">
        <v>152</v>
      </c>
    </row>
    <row r="27" spans="1:19" x14ac:dyDescent="0.2">
      <c r="A27" s="12" t="s">
        <v>189</v>
      </c>
      <c r="B27" s="18">
        <v>11.2111486850324</v>
      </c>
      <c r="C27" s="10" t="s">
        <v>152</v>
      </c>
      <c r="D27" s="18">
        <v>1.2927087749267601</v>
      </c>
      <c r="E27" s="10" t="s">
        <v>152</v>
      </c>
      <c r="F27" s="18">
        <v>3.7382041140451299</v>
      </c>
      <c r="G27" s="10" t="s">
        <v>152</v>
      </c>
      <c r="H27" s="18">
        <v>2.0769407086334999</v>
      </c>
      <c r="I27" s="10" t="s">
        <v>152</v>
      </c>
      <c r="J27" s="18">
        <v>1.9377635552765999</v>
      </c>
      <c r="K27" s="10" t="s">
        <v>152</v>
      </c>
      <c r="L27" s="18">
        <v>10.0169861322542</v>
      </c>
      <c r="M27" s="10" t="s">
        <v>152</v>
      </c>
      <c r="N27" s="18">
        <v>0.33940336986844699</v>
      </c>
      <c r="O27" s="10" t="s">
        <v>152</v>
      </c>
      <c r="P27" s="18">
        <v>0</v>
      </c>
      <c r="Q27" s="10" t="s">
        <v>246</v>
      </c>
      <c r="R27" s="18">
        <v>1.4418966818755801</v>
      </c>
      <c r="S27" s="10" t="s">
        <v>152</v>
      </c>
    </row>
    <row r="28" spans="1:19" x14ac:dyDescent="0.2">
      <c r="A28" s="12" t="s">
        <v>190</v>
      </c>
      <c r="B28" s="18">
        <v>15.4806349334755</v>
      </c>
      <c r="C28" s="10" t="s">
        <v>152</v>
      </c>
      <c r="D28" s="18">
        <v>1.4266721300081899</v>
      </c>
      <c r="E28" s="10" t="s">
        <v>152</v>
      </c>
      <c r="F28" s="18">
        <v>4.2948333559426803</v>
      </c>
      <c r="G28" s="10" t="s">
        <v>152</v>
      </c>
      <c r="H28" s="18">
        <v>2.0977264219480598</v>
      </c>
      <c r="I28" s="10" t="s">
        <v>152</v>
      </c>
      <c r="J28" s="18">
        <v>1.92027714330591</v>
      </c>
      <c r="K28" s="10" t="s">
        <v>152</v>
      </c>
      <c r="L28" s="18">
        <v>9.6176445185807893</v>
      </c>
      <c r="M28" s="10" t="s">
        <v>152</v>
      </c>
      <c r="N28" s="18">
        <v>0.39022248355064598</v>
      </c>
      <c r="O28" s="10" t="s">
        <v>152</v>
      </c>
      <c r="P28" s="18">
        <v>0</v>
      </c>
      <c r="Q28" s="10" t="s">
        <v>246</v>
      </c>
      <c r="R28" s="18">
        <v>1.7468585698297301</v>
      </c>
      <c r="S28" s="10" t="s">
        <v>152</v>
      </c>
    </row>
    <row r="29" spans="1:19" x14ac:dyDescent="0.2">
      <c r="A29" s="12" t="s">
        <v>191</v>
      </c>
      <c r="B29" s="18">
        <v>19.081156782833599</v>
      </c>
      <c r="C29" s="10" t="s">
        <v>152</v>
      </c>
      <c r="D29" s="18">
        <v>1.0841131205285099</v>
      </c>
      <c r="E29" s="10" t="s">
        <v>152</v>
      </c>
      <c r="F29" s="18">
        <v>3.24879375477405</v>
      </c>
      <c r="G29" s="10" t="s">
        <v>152</v>
      </c>
      <c r="H29" s="18">
        <v>2.1475851148882699</v>
      </c>
      <c r="I29" s="10" t="s">
        <v>152</v>
      </c>
      <c r="J29" s="18">
        <v>1.7517336504293901</v>
      </c>
      <c r="K29" s="10" t="s">
        <v>152</v>
      </c>
      <c r="L29" s="18">
        <v>9.6122170608038306</v>
      </c>
      <c r="M29" s="10" t="s">
        <v>152</v>
      </c>
      <c r="N29" s="18">
        <v>0.348996033291253</v>
      </c>
      <c r="O29" s="10" t="s">
        <v>152</v>
      </c>
      <c r="P29" s="18">
        <v>0</v>
      </c>
      <c r="Q29" s="10" t="s">
        <v>246</v>
      </c>
      <c r="R29" s="18">
        <v>1.4966018174092499</v>
      </c>
      <c r="S29" s="10" t="s">
        <v>152</v>
      </c>
    </row>
    <row r="30" spans="1:19" x14ac:dyDescent="0.2">
      <c r="A30" s="12" t="s">
        <v>192</v>
      </c>
      <c r="B30" s="18">
        <v>13.631118572900601</v>
      </c>
      <c r="C30" s="10" t="s">
        <v>152</v>
      </c>
      <c r="D30" s="18">
        <v>1.25725706701203</v>
      </c>
      <c r="E30" s="10" t="s">
        <v>152</v>
      </c>
      <c r="F30" s="18">
        <v>2.6450415940532301</v>
      </c>
      <c r="G30" s="10" t="s">
        <v>152</v>
      </c>
      <c r="H30" s="18">
        <v>2.1111075444273499</v>
      </c>
      <c r="I30" s="10" t="s">
        <v>152</v>
      </c>
      <c r="J30" s="18">
        <v>1.31851528366836</v>
      </c>
      <c r="K30" s="10" t="s">
        <v>152</v>
      </c>
      <c r="L30" s="18">
        <v>9.3356982846503591</v>
      </c>
      <c r="M30" s="10" t="s">
        <v>152</v>
      </c>
      <c r="N30" s="18">
        <v>0.66828599401972399</v>
      </c>
      <c r="O30" s="10" t="s">
        <v>152</v>
      </c>
      <c r="P30" s="18">
        <v>0</v>
      </c>
      <c r="Q30" s="10" t="s">
        <v>246</v>
      </c>
      <c r="R30" s="18">
        <v>1.5037303456961599</v>
      </c>
      <c r="S30" s="10" t="s">
        <v>152</v>
      </c>
    </row>
    <row r="31" spans="1:19" x14ac:dyDescent="0.2">
      <c r="A31" s="12" t="s">
        <v>193</v>
      </c>
      <c r="B31" s="18">
        <v>8.7991819206890494</v>
      </c>
      <c r="C31" s="10" t="s">
        <v>152</v>
      </c>
      <c r="D31" s="18">
        <v>1.26981659003063</v>
      </c>
      <c r="E31" s="10" t="s">
        <v>331</v>
      </c>
      <c r="F31" s="18">
        <v>3.6755650403811599</v>
      </c>
      <c r="G31" s="10" t="s">
        <v>152</v>
      </c>
      <c r="H31" s="18">
        <v>2.14400523120799</v>
      </c>
      <c r="I31" s="10" t="s">
        <v>152</v>
      </c>
      <c r="J31" s="18">
        <v>1.5438903248126401</v>
      </c>
      <c r="K31" s="10" t="s">
        <v>152</v>
      </c>
      <c r="L31" s="18">
        <v>8.2614172283947394</v>
      </c>
      <c r="M31" s="10" t="s">
        <v>152</v>
      </c>
      <c r="N31" s="18">
        <v>0.70910183439008201</v>
      </c>
      <c r="O31" s="10" t="s">
        <v>152</v>
      </c>
      <c r="P31" s="18">
        <v>0</v>
      </c>
      <c r="Q31" s="10" t="s">
        <v>246</v>
      </c>
      <c r="R31" s="18">
        <v>1.46004196689169</v>
      </c>
      <c r="S31" s="10" t="s">
        <v>320</v>
      </c>
    </row>
    <row r="32" spans="1:19" x14ac:dyDescent="0.2">
      <c r="A32" s="15" t="s">
        <v>195</v>
      </c>
      <c r="B32" s="19">
        <v>4.9070846114365496</v>
      </c>
      <c r="C32" s="14" t="s">
        <v>152</v>
      </c>
      <c r="D32" s="19">
        <v>1.34577312387158</v>
      </c>
      <c r="E32" s="14" t="s">
        <v>152</v>
      </c>
      <c r="F32" s="19">
        <v>2.9830064147125501</v>
      </c>
      <c r="G32" s="14" t="s">
        <v>152</v>
      </c>
      <c r="H32" s="19">
        <v>2.1888012774005401</v>
      </c>
      <c r="I32" s="14" t="s">
        <v>152</v>
      </c>
      <c r="J32" s="19">
        <v>1.72288683868169</v>
      </c>
      <c r="K32" s="14" t="s">
        <v>152</v>
      </c>
      <c r="L32" s="19">
        <v>8.8904416511270892</v>
      </c>
      <c r="M32" s="14" t="s">
        <v>152</v>
      </c>
      <c r="N32" s="19">
        <v>0.69082166129082101</v>
      </c>
      <c r="O32" s="14" t="s">
        <v>152</v>
      </c>
      <c r="P32" s="19">
        <v>0</v>
      </c>
      <c r="Q32" s="14" t="s">
        <v>246</v>
      </c>
      <c r="R32" s="19">
        <v>1.4631899505428101</v>
      </c>
      <c r="S32" s="14" t="s">
        <v>152</v>
      </c>
    </row>
    <row r="34" spans="1:2" x14ac:dyDescent="0.2">
      <c r="A34" s="16" t="s">
        <v>196</v>
      </c>
      <c r="B34" s="16" t="s">
        <v>211</v>
      </c>
    </row>
    <row r="36" spans="1:2" x14ac:dyDescent="0.2">
      <c r="B36" s="16" t="s">
        <v>332</v>
      </c>
    </row>
    <row r="37" spans="1:2" x14ac:dyDescent="0.2">
      <c r="B37" s="16" t="s">
        <v>333</v>
      </c>
    </row>
    <row r="38" spans="1:2" x14ac:dyDescent="0.2">
      <c r="B38" s="16" t="s">
        <v>334</v>
      </c>
    </row>
    <row r="39" spans="1:2" x14ac:dyDescent="0.2">
      <c r="B39" s="16" t="s">
        <v>335</v>
      </c>
    </row>
    <row r="41" spans="1:2" x14ac:dyDescent="0.2">
      <c r="B41" s="16" t="s">
        <v>336</v>
      </c>
    </row>
    <row r="42" spans="1:2" x14ac:dyDescent="0.2">
      <c r="B42" s="16" t="s">
        <v>203</v>
      </c>
    </row>
    <row r="43" spans="1:2" x14ac:dyDescent="0.2">
      <c r="B43" s="16" t="s">
        <v>250</v>
      </c>
    </row>
    <row r="44" spans="1:2" x14ac:dyDescent="0.2">
      <c r="B44" s="16" t="s">
        <v>325</v>
      </c>
    </row>
    <row r="45" spans="1:2" x14ac:dyDescent="0.2">
      <c r="B45" s="16" t="s">
        <v>204</v>
      </c>
    </row>
    <row r="48" spans="1:2" x14ac:dyDescent="0.2">
      <c r="A48" s="17" t="str">
        <f>HYPERLINK("#'KENO 9'!A2", "&lt;&lt;&lt; Previous table")</f>
        <v>&lt;&lt;&lt; Previous table</v>
      </c>
    </row>
    <row r="49" spans="1:1" x14ac:dyDescent="0.2">
      <c r="A49" s="17" t="str">
        <f>HYPERLINK("#'KENO 11'!A2",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HYPERLINK("#'INDEX'!B61", "Link to index")</f>
        <v>Link to index</v>
      </c>
    </row>
    <row r="2" spans="1:19" ht="15.75" customHeight="1" x14ac:dyDescent="0.2">
      <c r="A2" s="27" t="s">
        <v>342</v>
      </c>
      <c r="B2" s="28"/>
      <c r="C2" s="28"/>
      <c r="D2" s="28"/>
      <c r="E2" s="28"/>
      <c r="F2" s="28"/>
      <c r="G2" s="28"/>
      <c r="H2" s="28"/>
      <c r="I2" s="28"/>
      <c r="J2" s="28"/>
      <c r="K2" s="28"/>
      <c r="L2" s="28"/>
      <c r="M2" s="28"/>
      <c r="N2" s="28"/>
      <c r="O2" s="28"/>
      <c r="P2" s="28"/>
      <c r="Q2" s="28"/>
      <c r="R2" s="28"/>
      <c r="S2" s="28"/>
    </row>
    <row r="3" spans="1:19" ht="15.75" customHeight="1" x14ac:dyDescent="0.2">
      <c r="A3" s="27" t="s">
        <v>72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167</v>
      </c>
      <c r="D7" s="9">
        <v>16.337</v>
      </c>
      <c r="E7" s="10" t="s">
        <v>152</v>
      </c>
      <c r="F7" s="9">
        <v>0</v>
      </c>
      <c r="G7" s="10" t="s">
        <v>167</v>
      </c>
      <c r="H7" s="9">
        <v>10.832390999999999</v>
      </c>
      <c r="I7" s="10" t="s">
        <v>152</v>
      </c>
      <c r="J7" s="9">
        <v>0</v>
      </c>
      <c r="K7" s="10" t="s">
        <v>167</v>
      </c>
      <c r="L7" s="9">
        <v>2.559564</v>
      </c>
      <c r="M7" s="10" t="s">
        <v>152</v>
      </c>
      <c r="N7" s="9">
        <v>2.2609600799999998</v>
      </c>
      <c r="O7" s="10" t="s">
        <v>152</v>
      </c>
      <c r="P7" s="9">
        <v>0</v>
      </c>
      <c r="Q7" s="10" t="s">
        <v>246</v>
      </c>
      <c r="R7" s="9">
        <v>31.989915079999999</v>
      </c>
      <c r="S7" s="10" t="s">
        <v>169</v>
      </c>
    </row>
    <row r="8" spans="1:19" x14ac:dyDescent="0.2">
      <c r="A8" s="12" t="s">
        <v>164</v>
      </c>
      <c r="B8" s="9">
        <v>0</v>
      </c>
      <c r="C8" s="10" t="s">
        <v>167</v>
      </c>
      <c r="D8" s="9">
        <v>7.4720000000000004</v>
      </c>
      <c r="E8" s="10" t="s">
        <v>152</v>
      </c>
      <c r="F8" s="9">
        <v>0</v>
      </c>
      <c r="G8" s="10" t="s">
        <v>167</v>
      </c>
      <c r="H8" s="9">
        <v>5.5533887599999998</v>
      </c>
      <c r="I8" s="10" t="s">
        <v>152</v>
      </c>
      <c r="J8" s="9">
        <v>0</v>
      </c>
      <c r="K8" s="10" t="s">
        <v>167</v>
      </c>
      <c r="L8" s="9">
        <v>2.6633110000000002</v>
      </c>
      <c r="M8" s="10" t="s">
        <v>152</v>
      </c>
      <c r="N8" s="9">
        <v>1.6619853200000001</v>
      </c>
      <c r="O8" s="10" t="s">
        <v>152</v>
      </c>
      <c r="P8" s="9">
        <v>0</v>
      </c>
      <c r="Q8" s="10" t="s">
        <v>246</v>
      </c>
      <c r="R8" s="9">
        <v>17.350685080000002</v>
      </c>
      <c r="S8" s="10" t="s">
        <v>169</v>
      </c>
    </row>
    <row r="9" spans="1:19" x14ac:dyDescent="0.2">
      <c r="A9" s="12" t="s">
        <v>165</v>
      </c>
      <c r="B9" s="9">
        <v>0</v>
      </c>
      <c r="C9" s="10" t="s">
        <v>167</v>
      </c>
      <c r="D9" s="9">
        <v>7.5220000000000002</v>
      </c>
      <c r="E9" s="10" t="s">
        <v>152</v>
      </c>
      <c r="F9" s="9">
        <v>0</v>
      </c>
      <c r="G9" s="10" t="s">
        <v>167</v>
      </c>
      <c r="H9" s="9">
        <v>6.7840601200000004</v>
      </c>
      <c r="I9" s="10" t="s">
        <v>152</v>
      </c>
      <c r="J9" s="9">
        <v>0</v>
      </c>
      <c r="K9" s="10" t="s">
        <v>167</v>
      </c>
      <c r="L9" s="9">
        <v>1.124309</v>
      </c>
      <c r="M9" s="10" t="s">
        <v>152</v>
      </c>
      <c r="N9" s="9">
        <v>1.5992808700000001</v>
      </c>
      <c r="O9" s="10" t="s">
        <v>152</v>
      </c>
      <c r="P9" s="9">
        <v>0</v>
      </c>
      <c r="Q9" s="10" t="s">
        <v>246</v>
      </c>
      <c r="R9" s="9">
        <v>17.029649989999999</v>
      </c>
      <c r="S9" s="10" t="s">
        <v>169</v>
      </c>
    </row>
    <row r="10" spans="1:19" x14ac:dyDescent="0.2">
      <c r="A10" s="12" t="s">
        <v>166</v>
      </c>
      <c r="B10" s="9">
        <v>0</v>
      </c>
      <c r="C10" s="10" t="s">
        <v>167</v>
      </c>
      <c r="D10" s="9">
        <v>7.3449999999999998</v>
      </c>
      <c r="E10" s="10" t="s">
        <v>152</v>
      </c>
      <c r="F10" s="9">
        <v>0</v>
      </c>
      <c r="G10" s="10" t="s">
        <v>167</v>
      </c>
      <c r="H10" s="9">
        <v>9.4813975300000006</v>
      </c>
      <c r="I10" s="10" t="s">
        <v>152</v>
      </c>
      <c r="J10" s="9">
        <v>0</v>
      </c>
      <c r="K10" s="10" t="s">
        <v>167</v>
      </c>
      <c r="L10" s="9">
        <v>1.1890000000000001</v>
      </c>
      <c r="M10" s="10" t="s">
        <v>152</v>
      </c>
      <c r="N10" s="9">
        <v>1.5992808700000001</v>
      </c>
      <c r="O10" s="10" t="s">
        <v>152</v>
      </c>
      <c r="P10" s="9">
        <v>0</v>
      </c>
      <c r="Q10" s="10" t="s">
        <v>246</v>
      </c>
      <c r="R10" s="9">
        <v>19.614678399999999</v>
      </c>
      <c r="S10" s="10" t="s">
        <v>169</v>
      </c>
    </row>
    <row r="11" spans="1:19" x14ac:dyDescent="0.2">
      <c r="A11" s="12" t="s">
        <v>170</v>
      </c>
      <c r="B11" s="9">
        <v>0</v>
      </c>
      <c r="C11" s="10" t="s">
        <v>167</v>
      </c>
      <c r="D11" s="9">
        <v>7.4850000000000003</v>
      </c>
      <c r="E11" s="10" t="s">
        <v>152</v>
      </c>
      <c r="F11" s="9">
        <v>0</v>
      </c>
      <c r="G11" s="10" t="s">
        <v>167</v>
      </c>
      <c r="H11" s="9">
        <v>11.336592339999999</v>
      </c>
      <c r="I11" s="10" t="s">
        <v>152</v>
      </c>
      <c r="J11" s="9">
        <v>0</v>
      </c>
      <c r="K11" s="10" t="s">
        <v>167</v>
      </c>
      <c r="L11" s="9">
        <v>1.194</v>
      </c>
      <c r="M11" s="10" t="s">
        <v>152</v>
      </c>
      <c r="N11" s="9">
        <v>1.6214604800000001</v>
      </c>
      <c r="O11" s="10" t="s">
        <v>152</v>
      </c>
      <c r="P11" s="9">
        <v>0</v>
      </c>
      <c r="Q11" s="10" t="s">
        <v>246</v>
      </c>
      <c r="R11" s="9">
        <v>21.637052820000001</v>
      </c>
      <c r="S11" s="10" t="s">
        <v>169</v>
      </c>
    </row>
    <row r="12" spans="1:19" x14ac:dyDescent="0.2">
      <c r="A12" s="12" t="s">
        <v>171</v>
      </c>
      <c r="B12" s="9">
        <v>0</v>
      </c>
      <c r="C12" s="10" t="s">
        <v>167</v>
      </c>
      <c r="D12" s="9">
        <v>7.681</v>
      </c>
      <c r="E12" s="10" t="s">
        <v>152</v>
      </c>
      <c r="F12" s="9">
        <v>0</v>
      </c>
      <c r="G12" s="10" t="s">
        <v>167</v>
      </c>
      <c r="H12" s="9">
        <v>13.416582630000001</v>
      </c>
      <c r="I12" s="10" t="s">
        <v>152</v>
      </c>
      <c r="J12" s="9">
        <v>0</v>
      </c>
      <c r="K12" s="10" t="s">
        <v>167</v>
      </c>
      <c r="L12" s="9">
        <v>1.4590000000000001</v>
      </c>
      <c r="M12" s="10" t="s">
        <v>152</v>
      </c>
      <c r="N12" s="9">
        <v>1.5903590599999999</v>
      </c>
      <c r="O12" s="10" t="s">
        <v>152</v>
      </c>
      <c r="P12" s="9">
        <v>0</v>
      </c>
      <c r="Q12" s="10" t="s">
        <v>246</v>
      </c>
      <c r="R12" s="9">
        <v>24.146941689999998</v>
      </c>
      <c r="S12" s="10" t="s">
        <v>169</v>
      </c>
    </row>
    <row r="13" spans="1:19" x14ac:dyDescent="0.2">
      <c r="A13" s="12" t="s">
        <v>172</v>
      </c>
      <c r="B13" s="9">
        <v>0</v>
      </c>
      <c r="C13" s="10" t="s">
        <v>167</v>
      </c>
      <c r="D13" s="9">
        <v>7.4770000000000003</v>
      </c>
      <c r="E13" s="10" t="s">
        <v>152</v>
      </c>
      <c r="F13" s="9">
        <v>0</v>
      </c>
      <c r="G13" s="10" t="s">
        <v>167</v>
      </c>
      <c r="H13" s="9">
        <v>14.3046866</v>
      </c>
      <c r="I13" s="10" t="s">
        <v>152</v>
      </c>
      <c r="J13" s="9">
        <v>0</v>
      </c>
      <c r="K13" s="10" t="s">
        <v>167</v>
      </c>
      <c r="L13" s="9">
        <v>1.4510000000000001</v>
      </c>
      <c r="M13" s="10" t="s">
        <v>152</v>
      </c>
      <c r="N13" s="9">
        <v>1.5</v>
      </c>
      <c r="O13" s="10" t="s">
        <v>152</v>
      </c>
      <c r="P13" s="9">
        <v>0</v>
      </c>
      <c r="Q13" s="10" t="s">
        <v>246</v>
      </c>
      <c r="R13" s="9">
        <v>24.732686600000001</v>
      </c>
      <c r="S13" s="10" t="s">
        <v>169</v>
      </c>
    </row>
    <row r="14" spans="1:19" x14ac:dyDescent="0.2">
      <c r="A14" s="12" t="s">
        <v>173</v>
      </c>
      <c r="B14" s="9">
        <v>0</v>
      </c>
      <c r="C14" s="10" t="s">
        <v>167</v>
      </c>
      <c r="D14" s="9">
        <v>7.6950000000000003</v>
      </c>
      <c r="E14" s="10" t="s">
        <v>152</v>
      </c>
      <c r="F14" s="9">
        <v>0</v>
      </c>
      <c r="G14" s="10" t="s">
        <v>167</v>
      </c>
      <c r="H14" s="9">
        <v>13.36826683</v>
      </c>
      <c r="I14" s="10" t="s">
        <v>152</v>
      </c>
      <c r="J14" s="9">
        <v>0</v>
      </c>
      <c r="K14" s="10" t="s">
        <v>167</v>
      </c>
      <c r="L14" s="9">
        <v>1.512</v>
      </c>
      <c r="M14" s="10" t="s">
        <v>152</v>
      </c>
      <c r="N14" s="9">
        <v>1.7620586856</v>
      </c>
      <c r="O14" s="10" t="s">
        <v>152</v>
      </c>
      <c r="P14" s="9">
        <v>0</v>
      </c>
      <c r="Q14" s="10" t="s">
        <v>246</v>
      </c>
      <c r="R14" s="9">
        <v>24.3373255156</v>
      </c>
      <c r="S14" s="10" t="s">
        <v>169</v>
      </c>
    </row>
    <row r="15" spans="1:19" x14ac:dyDescent="0.2">
      <c r="A15" s="12" t="s">
        <v>174</v>
      </c>
      <c r="B15" s="9">
        <v>0</v>
      </c>
      <c r="C15" s="10" t="s">
        <v>167</v>
      </c>
      <c r="D15" s="9">
        <v>7.7709999999999999</v>
      </c>
      <c r="E15" s="10" t="s">
        <v>152</v>
      </c>
      <c r="F15" s="9">
        <v>0</v>
      </c>
      <c r="G15" s="10" t="s">
        <v>167</v>
      </c>
      <c r="H15" s="9">
        <v>17.272005700000001</v>
      </c>
      <c r="I15" s="10" t="s">
        <v>152</v>
      </c>
      <c r="J15" s="9">
        <v>0</v>
      </c>
      <c r="K15" s="10" t="s">
        <v>167</v>
      </c>
      <c r="L15" s="9">
        <v>1.617</v>
      </c>
      <c r="M15" s="10" t="s">
        <v>152</v>
      </c>
      <c r="N15" s="9">
        <v>1.5872901060239999</v>
      </c>
      <c r="O15" s="10" t="s">
        <v>152</v>
      </c>
      <c r="P15" s="9">
        <v>0</v>
      </c>
      <c r="Q15" s="10" t="s">
        <v>246</v>
      </c>
      <c r="R15" s="9">
        <v>28.247295806023999</v>
      </c>
      <c r="S15" s="10" t="s">
        <v>169</v>
      </c>
    </row>
    <row r="16" spans="1:19" x14ac:dyDescent="0.2">
      <c r="A16" s="12" t="s">
        <v>176</v>
      </c>
      <c r="B16" s="9">
        <v>0</v>
      </c>
      <c r="C16" s="10" t="s">
        <v>167</v>
      </c>
      <c r="D16" s="9">
        <v>10.122999999999999</v>
      </c>
      <c r="E16" s="10" t="s">
        <v>152</v>
      </c>
      <c r="F16" s="9">
        <v>0</v>
      </c>
      <c r="G16" s="10" t="s">
        <v>167</v>
      </c>
      <c r="H16" s="9">
        <v>19.33477396</v>
      </c>
      <c r="I16" s="10" t="s">
        <v>152</v>
      </c>
      <c r="J16" s="9">
        <v>0</v>
      </c>
      <c r="K16" s="10" t="s">
        <v>167</v>
      </c>
      <c r="L16" s="9">
        <v>1.806</v>
      </c>
      <c r="M16" s="10" t="s">
        <v>152</v>
      </c>
      <c r="N16" s="9">
        <v>1.59661075</v>
      </c>
      <c r="O16" s="10" t="s">
        <v>152</v>
      </c>
      <c r="P16" s="9">
        <v>0</v>
      </c>
      <c r="Q16" s="10" t="s">
        <v>246</v>
      </c>
      <c r="R16" s="9">
        <v>32.860384709999998</v>
      </c>
      <c r="S16" s="10" t="s">
        <v>169</v>
      </c>
    </row>
    <row r="17" spans="1:19" x14ac:dyDescent="0.2">
      <c r="A17" s="12" t="s">
        <v>177</v>
      </c>
      <c r="B17" s="9">
        <v>0</v>
      </c>
      <c r="C17" s="10" t="s">
        <v>167</v>
      </c>
      <c r="D17" s="9">
        <v>10.561</v>
      </c>
      <c r="E17" s="10" t="s">
        <v>152</v>
      </c>
      <c r="F17" s="9">
        <v>0</v>
      </c>
      <c r="G17" s="10" t="s">
        <v>167</v>
      </c>
      <c r="H17" s="9">
        <v>17.857293779999999</v>
      </c>
      <c r="I17" s="10" t="s">
        <v>152</v>
      </c>
      <c r="J17" s="9">
        <v>0</v>
      </c>
      <c r="K17" s="10" t="s">
        <v>167</v>
      </c>
      <c r="L17" s="9">
        <v>1.7789999999999999</v>
      </c>
      <c r="M17" s="10" t="s">
        <v>152</v>
      </c>
      <c r="N17" s="9">
        <v>1.4158154599999999</v>
      </c>
      <c r="O17" s="10" t="s">
        <v>152</v>
      </c>
      <c r="P17" s="9">
        <v>0</v>
      </c>
      <c r="Q17" s="10" t="s">
        <v>246</v>
      </c>
      <c r="R17" s="9">
        <v>31.61310924</v>
      </c>
      <c r="S17" s="10" t="s">
        <v>169</v>
      </c>
    </row>
    <row r="18" spans="1:19" x14ac:dyDescent="0.2">
      <c r="A18" s="12" t="s">
        <v>178</v>
      </c>
      <c r="B18" s="9">
        <v>0</v>
      </c>
      <c r="C18" s="10" t="s">
        <v>167</v>
      </c>
      <c r="D18" s="9">
        <v>11.987</v>
      </c>
      <c r="E18" s="10" t="s">
        <v>152</v>
      </c>
      <c r="F18" s="9">
        <v>0</v>
      </c>
      <c r="G18" s="10" t="s">
        <v>167</v>
      </c>
      <c r="H18" s="9">
        <v>20.155242179999998</v>
      </c>
      <c r="I18" s="10" t="s">
        <v>152</v>
      </c>
      <c r="J18" s="9">
        <v>0</v>
      </c>
      <c r="K18" s="10" t="s">
        <v>167</v>
      </c>
      <c r="L18" s="9">
        <v>1.952</v>
      </c>
      <c r="M18" s="10" t="s">
        <v>152</v>
      </c>
      <c r="N18" s="9">
        <v>1.40284878</v>
      </c>
      <c r="O18" s="10" t="s">
        <v>152</v>
      </c>
      <c r="P18" s="9">
        <v>0</v>
      </c>
      <c r="Q18" s="10" t="s">
        <v>246</v>
      </c>
      <c r="R18" s="9">
        <v>35.497090960000001</v>
      </c>
      <c r="S18" s="10" t="s">
        <v>169</v>
      </c>
    </row>
    <row r="19" spans="1:19" x14ac:dyDescent="0.2">
      <c r="A19" s="12" t="s">
        <v>179</v>
      </c>
      <c r="B19" s="9">
        <v>0</v>
      </c>
      <c r="C19" s="10" t="s">
        <v>167</v>
      </c>
      <c r="D19" s="9">
        <v>12.919</v>
      </c>
      <c r="E19" s="10" t="s">
        <v>152</v>
      </c>
      <c r="F19" s="9">
        <v>0</v>
      </c>
      <c r="G19" s="10" t="s">
        <v>167</v>
      </c>
      <c r="H19" s="9">
        <v>21.586431279999999</v>
      </c>
      <c r="I19" s="10" t="s">
        <v>152</v>
      </c>
      <c r="J19" s="9">
        <v>0</v>
      </c>
      <c r="K19" s="10" t="s">
        <v>167</v>
      </c>
      <c r="L19" s="9">
        <v>1.907</v>
      </c>
      <c r="M19" s="10" t="s">
        <v>152</v>
      </c>
      <c r="N19" s="9">
        <v>1.7086559400000001</v>
      </c>
      <c r="O19" s="10" t="s">
        <v>152</v>
      </c>
      <c r="P19" s="9">
        <v>0</v>
      </c>
      <c r="Q19" s="10" t="s">
        <v>246</v>
      </c>
      <c r="R19" s="9">
        <v>38.12108722</v>
      </c>
      <c r="S19" s="10" t="s">
        <v>169</v>
      </c>
    </row>
    <row r="20" spans="1:19" x14ac:dyDescent="0.2">
      <c r="A20" s="12" t="s">
        <v>180</v>
      </c>
      <c r="B20" s="9">
        <v>0</v>
      </c>
      <c r="C20" s="10" t="s">
        <v>167</v>
      </c>
      <c r="D20" s="9">
        <v>12.879</v>
      </c>
      <c r="E20" s="10" t="s">
        <v>152</v>
      </c>
      <c r="F20" s="9">
        <v>0</v>
      </c>
      <c r="G20" s="10" t="s">
        <v>167</v>
      </c>
      <c r="H20" s="9">
        <v>21.950026260000001</v>
      </c>
      <c r="I20" s="10" t="s">
        <v>152</v>
      </c>
      <c r="J20" s="9">
        <v>0</v>
      </c>
      <c r="K20" s="10" t="s">
        <v>167</v>
      </c>
      <c r="L20" s="9">
        <v>1.861</v>
      </c>
      <c r="M20" s="10" t="s">
        <v>152</v>
      </c>
      <c r="N20" s="9">
        <v>3.3678614969799998</v>
      </c>
      <c r="O20" s="10" t="s">
        <v>152</v>
      </c>
      <c r="P20" s="9">
        <v>0</v>
      </c>
      <c r="Q20" s="10" t="s">
        <v>246</v>
      </c>
      <c r="R20" s="9">
        <v>40.057887756980001</v>
      </c>
      <c r="S20" s="10" t="s">
        <v>169</v>
      </c>
    </row>
    <row r="21" spans="1:19" x14ac:dyDescent="0.2">
      <c r="A21" s="12" t="s">
        <v>181</v>
      </c>
      <c r="B21" s="9">
        <v>0</v>
      </c>
      <c r="C21" s="10" t="s">
        <v>167</v>
      </c>
      <c r="D21" s="9">
        <v>12.574</v>
      </c>
      <c r="E21" s="10" t="s">
        <v>152</v>
      </c>
      <c r="F21" s="9">
        <v>0</v>
      </c>
      <c r="G21" s="10" t="s">
        <v>167</v>
      </c>
      <c r="H21" s="9">
        <v>22.19096828</v>
      </c>
      <c r="I21" s="10" t="s">
        <v>152</v>
      </c>
      <c r="J21" s="9">
        <v>12.077</v>
      </c>
      <c r="K21" s="10" t="s">
        <v>152</v>
      </c>
      <c r="L21" s="9">
        <v>2.036</v>
      </c>
      <c r="M21" s="10" t="s">
        <v>152</v>
      </c>
      <c r="N21" s="9">
        <v>3.6356910178800002</v>
      </c>
      <c r="O21" s="10" t="s">
        <v>152</v>
      </c>
      <c r="P21" s="9">
        <v>0</v>
      </c>
      <c r="Q21" s="10" t="s">
        <v>246</v>
      </c>
      <c r="R21" s="9">
        <v>52.513659297879997</v>
      </c>
      <c r="S21" s="10" t="s">
        <v>169</v>
      </c>
    </row>
    <row r="22" spans="1:19" x14ac:dyDescent="0.2">
      <c r="A22" s="12" t="s">
        <v>182</v>
      </c>
      <c r="B22" s="9">
        <v>7.5999999999999998E-2</v>
      </c>
      <c r="C22" s="10" t="s">
        <v>152</v>
      </c>
      <c r="D22" s="9">
        <v>13.835000000000001</v>
      </c>
      <c r="E22" s="10" t="s">
        <v>152</v>
      </c>
      <c r="F22" s="9">
        <v>0</v>
      </c>
      <c r="G22" s="10" t="s">
        <v>167</v>
      </c>
      <c r="H22" s="9">
        <v>20.634767180000001</v>
      </c>
      <c r="I22" s="10" t="s">
        <v>152</v>
      </c>
      <c r="J22" s="9">
        <v>11.973000000000001</v>
      </c>
      <c r="K22" s="10" t="s">
        <v>152</v>
      </c>
      <c r="L22" s="9">
        <v>2.0449999999999999</v>
      </c>
      <c r="M22" s="10" t="s">
        <v>152</v>
      </c>
      <c r="N22" s="9">
        <v>4.0572527899999997</v>
      </c>
      <c r="O22" s="10" t="s">
        <v>152</v>
      </c>
      <c r="P22" s="9">
        <v>0</v>
      </c>
      <c r="Q22" s="10" t="s">
        <v>246</v>
      </c>
      <c r="R22" s="9">
        <v>52.621019969999999</v>
      </c>
      <c r="S22" s="10" t="s">
        <v>169</v>
      </c>
    </row>
    <row r="23" spans="1:19" x14ac:dyDescent="0.2">
      <c r="A23" s="12" t="s">
        <v>184</v>
      </c>
      <c r="B23" s="9">
        <v>0.11799999999999999</v>
      </c>
      <c r="C23" s="10" t="s">
        <v>152</v>
      </c>
      <c r="D23" s="9">
        <v>15.385999999999999</v>
      </c>
      <c r="E23" s="10" t="s">
        <v>152</v>
      </c>
      <c r="F23" s="9">
        <v>0</v>
      </c>
      <c r="G23" s="10" t="s">
        <v>167</v>
      </c>
      <c r="H23" s="9">
        <v>21.109401389999999</v>
      </c>
      <c r="I23" s="10" t="s">
        <v>152</v>
      </c>
      <c r="J23" s="9">
        <v>13.25</v>
      </c>
      <c r="K23" s="10" t="s">
        <v>152</v>
      </c>
      <c r="L23" s="9">
        <v>2.2490000000000001</v>
      </c>
      <c r="M23" s="10" t="s">
        <v>152</v>
      </c>
      <c r="N23" s="9">
        <v>4.8</v>
      </c>
      <c r="O23" s="10" t="s">
        <v>152</v>
      </c>
      <c r="P23" s="9">
        <v>0</v>
      </c>
      <c r="Q23" s="10" t="s">
        <v>246</v>
      </c>
      <c r="R23" s="9">
        <v>56.912401389999999</v>
      </c>
      <c r="S23" s="10" t="s">
        <v>169</v>
      </c>
    </row>
    <row r="24" spans="1:19" x14ac:dyDescent="0.2">
      <c r="A24" s="12" t="s">
        <v>185</v>
      </c>
      <c r="B24" s="9">
        <v>0.30299999999999999</v>
      </c>
      <c r="C24" s="10" t="s">
        <v>152</v>
      </c>
      <c r="D24" s="9">
        <v>16.408000000000001</v>
      </c>
      <c r="E24" s="10" t="s">
        <v>152</v>
      </c>
      <c r="F24" s="9">
        <v>0</v>
      </c>
      <c r="G24" s="10" t="s">
        <v>167</v>
      </c>
      <c r="H24" s="9">
        <v>20.37369155</v>
      </c>
      <c r="I24" s="10" t="s">
        <v>152</v>
      </c>
      <c r="J24" s="9">
        <v>14.500999999999999</v>
      </c>
      <c r="K24" s="10" t="s">
        <v>152</v>
      </c>
      <c r="L24" s="9">
        <v>2.605</v>
      </c>
      <c r="M24" s="10" t="s">
        <v>152</v>
      </c>
      <c r="N24" s="9">
        <v>5.6609570537399998</v>
      </c>
      <c r="O24" s="10" t="s">
        <v>152</v>
      </c>
      <c r="P24" s="9">
        <v>0</v>
      </c>
      <c r="Q24" s="10" t="s">
        <v>246</v>
      </c>
      <c r="R24" s="9">
        <v>59.851648603740003</v>
      </c>
      <c r="S24" s="10" t="s">
        <v>169</v>
      </c>
    </row>
    <row r="25" spans="1:19" x14ac:dyDescent="0.2">
      <c r="A25" s="12" t="s">
        <v>187</v>
      </c>
      <c r="B25" s="9">
        <v>1.1259999999999999</v>
      </c>
      <c r="C25" s="10" t="s">
        <v>152</v>
      </c>
      <c r="D25" s="9">
        <v>15.821</v>
      </c>
      <c r="E25" s="10" t="s">
        <v>152</v>
      </c>
      <c r="F25" s="9">
        <v>1.05</v>
      </c>
      <c r="G25" s="10" t="s">
        <v>152</v>
      </c>
      <c r="H25" s="9">
        <v>19.725159049999998</v>
      </c>
      <c r="I25" s="10" t="s">
        <v>152</v>
      </c>
      <c r="J25" s="9">
        <v>13.872999999999999</v>
      </c>
      <c r="K25" s="10" t="s">
        <v>152</v>
      </c>
      <c r="L25" s="9">
        <v>1.6719999999999999</v>
      </c>
      <c r="M25" s="10" t="s">
        <v>152</v>
      </c>
      <c r="N25" s="9">
        <v>5.5903244025600003</v>
      </c>
      <c r="O25" s="10" t="s">
        <v>152</v>
      </c>
      <c r="P25" s="9">
        <v>0</v>
      </c>
      <c r="Q25" s="10" t="s">
        <v>246</v>
      </c>
      <c r="R25" s="9">
        <v>58.857483452559997</v>
      </c>
      <c r="S25" s="10" t="s">
        <v>152</v>
      </c>
    </row>
    <row r="26" spans="1:19" x14ac:dyDescent="0.2">
      <c r="A26" s="12" t="s">
        <v>188</v>
      </c>
      <c r="B26" s="9">
        <v>1.1619999999999999</v>
      </c>
      <c r="C26" s="10" t="s">
        <v>152</v>
      </c>
      <c r="D26" s="9">
        <v>15.106999999999999</v>
      </c>
      <c r="E26" s="10" t="s">
        <v>152</v>
      </c>
      <c r="F26" s="9">
        <v>1.004</v>
      </c>
      <c r="G26" s="10" t="s">
        <v>152</v>
      </c>
      <c r="H26" s="9">
        <v>20.32413682</v>
      </c>
      <c r="I26" s="10" t="s">
        <v>152</v>
      </c>
      <c r="J26" s="9">
        <v>14.17</v>
      </c>
      <c r="K26" s="10" t="s">
        <v>152</v>
      </c>
      <c r="L26" s="9">
        <v>2.2610000000000001</v>
      </c>
      <c r="M26" s="10" t="s">
        <v>152</v>
      </c>
      <c r="N26" s="9">
        <v>5.3290700256408003</v>
      </c>
      <c r="O26" s="10" t="s">
        <v>152</v>
      </c>
      <c r="P26" s="9">
        <v>0</v>
      </c>
      <c r="Q26" s="10" t="s">
        <v>246</v>
      </c>
      <c r="R26" s="9">
        <v>59.357206845640803</v>
      </c>
      <c r="S26" s="10" t="s">
        <v>152</v>
      </c>
    </row>
    <row r="27" spans="1:19" x14ac:dyDescent="0.2">
      <c r="A27" s="12" t="s">
        <v>189</v>
      </c>
      <c r="B27" s="9">
        <v>2.8530000000000002</v>
      </c>
      <c r="C27" s="10" t="s">
        <v>152</v>
      </c>
      <c r="D27" s="9">
        <v>11.061999999999999</v>
      </c>
      <c r="E27" s="10" t="s">
        <v>152</v>
      </c>
      <c r="F27" s="9">
        <v>0.92300000000000004</v>
      </c>
      <c r="G27" s="10" t="s">
        <v>152</v>
      </c>
      <c r="H27" s="9">
        <v>16.171991030000001</v>
      </c>
      <c r="I27" s="10" t="s">
        <v>152</v>
      </c>
      <c r="J27" s="9">
        <v>12.657</v>
      </c>
      <c r="K27" s="10" t="s">
        <v>152</v>
      </c>
      <c r="L27" s="9">
        <v>1.8069999999999999</v>
      </c>
      <c r="M27" s="10" t="s">
        <v>152</v>
      </c>
      <c r="N27" s="9">
        <v>3.7898094000000002</v>
      </c>
      <c r="O27" s="10" t="s">
        <v>152</v>
      </c>
      <c r="P27" s="9">
        <v>0</v>
      </c>
      <c r="Q27" s="10" t="s">
        <v>246</v>
      </c>
      <c r="R27" s="9">
        <v>49.263800430000003</v>
      </c>
      <c r="S27" s="10" t="s">
        <v>152</v>
      </c>
    </row>
    <row r="28" spans="1:19" x14ac:dyDescent="0.2">
      <c r="A28" s="12" t="s">
        <v>190</v>
      </c>
      <c r="B28" s="9">
        <v>4.9189999999999996</v>
      </c>
      <c r="C28" s="10" t="s">
        <v>152</v>
      </c>
      <c r="D28" s="9">
        <v>15.717000000000001</v>
      </c>
      <c r="E28" s="10" t="s">
        <v>152</v>
      </c>
      <c r="F28" s="9">
        <v>1.6240000000000001</v>
      </c>
      <c r="G28" s="10" t="s">
        <v>152</v>
      </c>
      <c r="H28" s="9">
        <v>22.554677680000001</v>
      </c>
      <c r="I28" s="10" t="s">
        <v>152</v>
      </c>
      <c r="J28" s="9">
        <v>16.824000000000002</v>
      </c>
      <c r="K28" s="10" t="s">
        <v>152</v>
      </c>
      <c r="L28" s="9">
        <v>2.5482640000000001</v>
      </c>
      <c r="M28" s="10" t="s">
        <v>152</v>
      </c>
      <c r="N28" s="9">
        <v>3.2521888900000002</v>
      </c>
      <c r="O28" s="10" t="s">
        <v>152</v>
      </c>
      <c r="P28" s="9">
        <v>0</v>
      </c>
      <c r="Q28" s="10" t="s">
        <v>246</v>
      </c>
      <c r="R28" s="9">
        <v>67.439130570000003</v>
      </c>
      <c r="S28" s="10" t="s">
        <v>152</v>
      </c>
    </row>
    <row r="29" spans="1:19" x14ac:dyDescent="0.2">
      <c r="A29" s="12" t="s">
        <v>191</v>
      </c>
      <c r="B29" s="9">
        <v>5.6130000000000004</v>
      </c>
      <c r="C29" s="10" t="s">
        <v>152</v>
      </c>
      <c r="D29" s="9">
        <v>11.154</v>
      </c>
      <c r="E29" s="10" t="s">
        <v>152</v>
      </c>
      <c r="F29" s="9">
        <v>1.151</v>
      </c>
      <c r="G29" s="10" t="s">
        <v>152</v>
      </c>
      <c r="H29" s="9">
        <v>24.240068130000001</v>
      </c>
      <c r="I29" s="10" t="s">
        <v>152</v>
      </c>
      <c r="J29" s="9">
        <v>16.456</v>
      </c>
      <c r="K29" s="10" t="s">
        <v>152</v>
      </c>
      <c r="L29" s="9">
        <v>2.5769860000000002</v>
      </c>
      <c r="M29" s="10" t="s">
        <v>152</v>
      </c>
      <c r="N29" s="9">
        <v>5.3287235300000004</v>
      </c>
      <c r="O29" s="10" t="s">
        <v>152</v>
      </c>
      <c r="P29" s="9">
        <v>0</v>
      </c>
      <c r="Q29" s="10" t="s">
        <v>246</v>
      </c>
      <c r="R29" s="9">
        <v>66.519777660000003</v>
      </c>
      <c r="S29" s="10" t="s">
        <v>152</v>
      </c>
    </row>
    <row r="30" spans="1:19" x14ac:dyDescent="0.2">
      <c r="A30" s="12" t="s">
        <v>192</v>
      </c>
      <c r="B30" s="9">
        <v>4.0839999999999996</v>
      </c>
      <c r="C30" s="10" t="s">
        <v>152</v>
      </c>
      <c r="D30" s="9">
        <v>16.771999999999998</v>
      </c>
      <c r="E30" s="10" t="s">
        <v>152</v>
      </c>
      <c r="F30" s="9">
        <v>1.0680000000000001</v>
      </c>
      <c r="G30" s="10" t="s">
        <v>152</v>
      </c>
      <c r="H30" s="9">
        <v>27.831968270000001</v>
      </c>
      <c r="I30" s="10" t="s">
        <v>152</v>
      </c>
      <c r="J30" s="9">
        <v>14.736000000000001</v>
      </c>
      <c r="K30" s="10" t="s">
        <v>152</v>
      </c>
      <c r="L30" s="9">
        <v>2.8454160000000002</v>
      </c>
      <c r="M30" s="10" t="s">
        <v>168</v>
      </c>
      <c r="N30" s="9">
        <v>12.00071238</v>
      </c>
      <c r="O30" s="10" t="s">
        <v>152</v>
      </c>
      <c r="P30" s="9">
        <v>0</v>
      </c>
      <c r="Q30" s="10" t="s">
        <v>246</v>
      </c>
      <c r="R30" s="9">
        <v>79.338096649999997</v>
      </c>
      <c r="S30" s="10" t="s">
        <v>152</v>
      </c>
    </row>
    <row r="31" spans="1:19" x14ac:dyDescent="0.2">
      <c r="A31" s="12" t="s">
        <v>193</v>
      </c>
      <c r="B31" s="9">
        <v>2.3849999999999998</v>
      </c>
      <c r="C31" s="10" t="s">
        <v>152</v>
      </c>
      <c r="D31" s="9">
        <v>17.579999999999998</v>
      </c>
      <c r="E31" s="10" t="s">
        <v>343</v>
      </c>
      <c r="F31" s="9">
        <v>1.326157</v>
      </c>
      <c r="G31" s="10" t="s">
        <v>152</v>
      </c>
      <c r="H31" s="9">
        <v>28.582232139999999</v>
      </c>
      <c r="I31" s="10" t="s">
        <v>152</v>
      </c>
      <c r="J31" s="9">
        <v>16.989000000000001</v>
      </c>
      <c r="K31" s="10" t="s">
        <v>152</v>
      </c>
      <c r="L31" s="9">
        <v>6.8571410000000004</v>
      </c>
      <c r="M31" s="10" t="s">
        <v>210</v>
      </c>
      <c r="N31" s="9">
        <v>12.70319303</v>
      </c>
      <c r="O31" s="10" t="s">
        <v>152</v>
      </c>
      <c r="P31" s="9">
        <v>0</v>
      </c>
      <c r="Q31" s="10" t="s">
        <v>246</v>
      </c>
      <c r="R31" s="9">
        <v>86.422723169999998</v>
      </c>
      <c r="S31" s="10" t="s">
        <v>320</v>
      </c>
    </row>
    <row r="32" spans="1:19" x14ac:dyDescent="0.2">
      <c r="A32" s="15" t="s">
        <v>195</v>
      </c>
      <c r="B32" s="13">
        <v>1.94</v>
      </c>
      <c r="C32" s="14" t="s">
        <v>152</v>
      </c>
      <c r="D32" s="13">
        <v>20.059999999999999</v>
      </c>
      <c r="E32" s="14" t="s">
        <v>152</v>
      </c>
      <c r="F32" s="13">
        <v>1.1122160000000001</v>
      </c>
      <c r="G32" s="14" t="s">
        <v>152</v>
      </c>
      <c r="H32" s="13">
        <v>30.495247030000002</v>
      </c>
      <c r="I32" s="14" t="s">
        <v>152</v>
      </c>
      <c r="J32" s="13">
        <v>19.553999999999998</v>
      </c>
      <c r="K32" s="14" t="s">
        <v>152</v>
      </c>
      <c r="L32" s="13">
        <v>7.4689350000000001</v>
      </c>
      <c r="M32" s="14" t="s">
        <v>152</v>
      </c>
      <c r="N32" s="13">
        <v>12.36331092</v>
      </c>
      <c r="O32" s="14" t="s">
        <v>152</v>
      </c>
      <c r="P32" s="13">
        <v>0</v>
      </c>
      <c r="Q32" s="14" t="s">
        <v>246</v>
      </c>
      <c r="R32" s="13">
        <v>92.993708949999998</v>
      </c>
      <c r="S32" s="14" t="s">
        <v>152</v>
      </c>
    </row>
    <row r="34" spans="1:2" x14ac:dyDescent="0.2">
      <c r="A34" s="16" t="s">
        <v>196</v>
      </c>
      <c r="B34" s="16" t="s">
        <v>229</v>
      </c>
    </row>
    <row r="36" spans="1:2" x14ac:dyDescent="0.2">
      <c r="B36" s="16" t="s">
        <v>344</v>
      </c>
    </row>
    <row r="37" spans="1:2" x14ac:dyDescent="0.2">
      <c r="B37" s="16" t="s">
        <v>345</v>
      </c>
    </row>
    <row r="38" spans="1:2" x14ac:dyDescent="0.2">
      <c r="B38" s="16" t="s">
        <v>346</v>
      </c>
    </row>
    <row r="40" spans="1:2" x14ac:dyDescent="0.2">
      <c r="B40" s="16" t="s">
        <v>203</v>
      </c>
    </row>
    <row r="41" spans="1:2" x14ac:dyDescent="0.2">
      <c r="B41" s="16" t="s">
        <v>250</v>
      </c>
    </row>
    <row r="42" spans="1:2" x14ac:dyDescent="0.2">
      <c r="B42" s="16" t="s">
        <v>325</v>
      </c>
    </row>
    <row r="43" spans="1:2" x14ac:dyDescent="0.2">
      <c r="B43" s="16" t="s">
        <v>204</v>
      </c>
    </row>
    <row r="46" spans="1:2" x14ac:dyDescent="0.2">
      <c r="A46" s="17" t="str">
        <f>HYPERLINK("#'KENO 10'!A2", "&lt;&lt;&lt; Previous table")</f>
        <v>&lt;&lt;&lt; Previous table</v>
      </c>
    </row>
    <row r="47" spans="1:2" x14ac:dyDescent="0.2">
      <c r="A47" s="17" t="str">
        <f>HYPERLINK("#'KENO 12'!A2",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HYPERLINK("#'INDEX'!B62", "Link to index")</f>
        <v>Link to index</v>
      </c>
    </row>
    <row r="2" spans="1:19" ht="15.75" customHeight="1" x14ac:dyDescent="0.2">
      <c r="A2" s="27" t="s">
        <v>347</v>
      </c>
      <c r="B2" s="28"/>
      <c r="C2" s="28"/>
      <c r="D2" s="28"/>
      <c r="E2" s="28"/>
      <c r="F2" s="28"/>
      <c r="G2" s="28"/>
      <c r="H2" s="28"/>
      <c r="I2" s="28"/>
      <c r="J2" s="28"/>
      <c r="K2" s="28"/>
      <c r="L2" s="28"/>
      <c r="M2" s="28"/>
      <c r="N2" s="28"/>
      <c r="O2" s="28"/>
      <c r="P2" s="28"/>
      <c r="Q2" s="28"/>
      <c r="R2" s="28"/>
      <c r="S2" s="28"/>
    </row>
    <row r="3" spans="1:19" ht="15.75" customHeight="1" x14ac:dyDescent="0.2">
      <c r="A3" s="27" t="s">
        <v>73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167</v>
      </c>
      <c r="D7" s="9">
        <v>33.012941908713699</v>
      </c>
      <c r="E7" s="10" t="s">
        <v>152</v>
      </c>
      <c r="F7" s="9">
        <v>0</v>
      </c>
      <c r="G7" s="10" t="s">
        <v>167</v>
      </c>
      <c r="H7" s="9">
        <v>21.889520402489602</v>
      </c>
      <c r="I7" s="10" t="s">
        <v>152</v>
      </c>
      <c r="J7" s="9">
        <v>0</v>
      </c>
      <c r="K7" s="10" t="s">
        <v>167</v>
      </c>
      <c r="L7" s="9">
        <v>5.1722309875518704</v>
      </c>
      <c r="M7" s="10" t="s">
        <v>152</v>
      </c>
      <c r="N7" s="9">
        <v>4.5688280454771801</v>
      </c>
      <c r="O7" s="10" t="s">
        <v>152</v>
      </c>
      <c r="P7" s="9">
        <v>0</v>
      </c>
      <c r="Q7" s="10" t="s">
        <v>246</v>
      </c>
      <c r="R7" s="9">
        <v>64.643521344232397</v>
      </c>
      <c r="S7" s="10" t="s">
        <v>169</v>
      </c>
    </row>
    <row r="8" spans="1:19" x14ac:dyDescent="0.2">
      <c r="A8" s="12" t="s">
        <v>164</v>
      </c>
      <c r="B8" s="9">
        <v>0</v>
      </c>
      <c r="C8" s="10" t="s">
        <v>167</v>
      </c>
      <c r="D8" s="9">
        <v>14.2421291585127</v>
      </c>
      <c r="E8" s="10" t="s">
        <v>152</v>
      </c>
      <c r="F8" s="9">
        <v>0</v>
      </c>
      <c r="G8" s="10" t="s">
        <v>167</v>
      </c>
      <c r="H8" s="9">
        <v>10.585128477964799</v>
      </c>
      <c r="I8" s="10" t="s">
        <v>152</v>
      </c>
      <c r="J8" s="9">
        <v>0</v>
      </c>
      <c r="K8" s="10" t="s">
        <v>167</v>
      </c>
      <c r="L8" s="9">
        <v>5.0764479726027396</v>
      </c>
      <c r="M8" s="10" t="s">
        <v>152</v>
      </c>
      <c r="N8" s="9">
        <v>3.1678546021135001</v>
      </c>
      <c r="O8" s="10" t="s">
        <v>152</v>
      </c>
      <c r="P8" s="9">
        <v>0</v>
      </c>
      <c r="Q8" s="10" t="s">
        <v>246</v>
      </c>
      <c r="R8" s="9">
        <v>33.071560211193699</v>
      </c>
      <c r="S8" s="10" t="s">
        <v>169</v>
      </c>
    </row>
    <row r="9" spans="1:19" x14ac:dyDescent="0.2">
      <c r="A9" s="12" t="s">
        <v>165</v>
      </c>
      <c r="B9" s="9">
        <v>0</v>
      </c>
      <c r="C9" s="10" t="s">
        <v>167</v>
      </c>
      <c r="D9" s="9">
        <v>13.928570342205299</v>
      </c>
      <c r="E9" s="10" t="s">
        <v>152</v>
      </c>
      <c r="F9" s="9">
        <v>0</v>
      </c>
      <c r="G9" s="10" t="s">
        <v>167</v>
      </c>
      <c r="H9" s="9">
        <v>12.562118929429699</v>
      </c>
      <c r="I9" s="10" t="s">
        <v>152</v>
      </c>
      <c r="J9" s="9">
        <v>0</v>
      </c>
      <c r="K9" s="10" t="s">
        <v>167</v>
      </c>
      <c r="L9" s="9">
        <v>2.0818953726235701</v>
      </c>
      <c r="M9" s="10" t="s">
        <v>152</v>
      </c>
      <c r="N9" s="9">
        <v>2.9614060216349798</v>
      </c>
      <c r="O9" s="10" t="s">
        <v>152</v>
      </c>
      <c r="P9" s="9">
        <v>0</v>
      </c>
      <c r="Q9" s="10" t="s">
        <v>246</v>
      </c>
      <c r="R9" s="9">
        <v>31.533990665893501</v>
      </c>
      <c r="S9" s="10" t="s">
        <v>169</v>
      </c>
    </row>
    <row r="10" spans="1:19" x14ac:dyDescent="0.2">
      <c r="A10" s="12" t="s">
        <v>166</v>
      </c>
      <c r="B10" s="9">
        <v>0</v>
      </c>
      <c r="C10" s="10" t="s">
        <v>167</v>
      </c>
      <c r="D10" s="9">
        <v>13.1993173431734</v>
      </c>
      <c r="E10" s="10" t="s">
        <v>152</v>
      </c>
      <c r="F10" s="9">
        <v>0</v>
      </c>
      <c r="G10" s="10" t="s">
        <v>167</v>
      </c>
      <c r="H10" s="9">
        <v>17.0385261885978</v>
      </c>
      <c r="I10" s="10" t="s">
        <v>152</v>
      </c>
      <c r="J10" s="9">
        <v>0</v>
      </c>
      <c r="K10" s="10" t="s">
        <v>167</v>
      </c>
      <c r="L10" s="9">
        <v>2.1366900369003701</v>
      </c>
      <c r="M10" s="10" t="s">
        <v>152</v>
      </c>
      <c r="N10" s="9">
        <v>2.8739844416605198</v>
      </c>
      <c r="O10" s="10" t="s">
        <v>152</v>
      </c>
      <c r="P10" s="9">
        <v>0</v>
      </c>
      <c r="Q10" s="10" t="s">
        <v>246</v>
      </c>
      <c r="R10" s="9">
        <v>35.248518010332099</v>
      </c>
      <c r="S10" s="10" t="s">
        <v>169</v>
      </c>
    </row>
    <row r="11" spans="1:19" x14ac:dyDescent="0.2">
      <c r="A11" s="12" t="s">
        <v>170</v>
      </c>
      <c r="B11" s="9">
        <v>0</v>
      </c>
      <c r="C11" s="10" t="s">
        <v>167</v>
      </c>
      <c r="D11" s="9">
        <v>13.1358378378378</v>
      </c>
      <c r="E11" s="10" t="s">
        <v>152</v>
      </c>
      <c r="F11" s="9">
        <v>0</v>
      </c>
      <c r="G11" s="10" t="s">
        <v>167</v>
      </c>
      <c r="H11" s="9">
        <v>19.895208899387399</v>
      </c>
      <c r="I11" s="10" t="s">
        <v>152</v>
      </c>
      <c r="J11" s="9">
        <v>0</v>
      </c>
      <c r="K11" s="10" t="s">
        <v>167</v>
      </c>
      <c r="L11" s="9">
        <v>2.0954162162162202</v>
      </c>
      <c r="M11" s="10" t="s">
        <v>152</v>
      </c>
      <c r="N11" s="9">
        <v>2.84559010363964</v>
      </c>
      <c r="O11" s="10" t="s">
        <v>152</v>
      </c>
      <c r="P11" s="9">
        <v>0</v>
      </c>
      <c r="Q11" s="10" t="s">
        <v>246</v>
      </c>
      <c r="R11" s="9">
        <v>37.972053057081098</v>
      </c>
      <c r="S11" s="10" t="s">
        <v>169</v>
      </c>
    </row>
    <row r="12" spans="1:19" x14ac:dyDescent="0.2">
      <c r="A12" s="12" t="s">
        <v>171</v>
      </c>
      <c r="B12" s="9">
        <v>0</v>
      </c>
      <c r="C12" s="10" t="s">
        <v>167</v>
      </c>
      <c r="D12" s="9">
        <v>13.1712922535211</v>
      </c>
      <c r="E12" s="10" t="s">
        <v>152</v>
      </c>
      <c r="F12" s="9">
        <v>0</v>
      </c>
      <c r="G12" s="10" t="s">
        <v>167</v>
      </c>
      <c r="H12" s="9">
        <v>23.006604721161999</v>
      </c>
      <c r="I12" s="10" t="s">
        <v>152</v>
      </c>
      <c r="J12" s="9">
        <v>0</v>
      </c>
      <c r="K12" s="10" t="s">
        <v>167</v>
      </c>
      <c r="L12" s="9">
        <v>2.50187676056338</v>
      </c>
      <c r="M12" s="10" t="s">
        <v>152</v>
      </c>
      <c r="N12" s="9">
        <v>2.7271297965493</v>
      </c>
      <c r="O12" s="10" t="s">
        <v>152</v>
      </c>
      <c r="P12" s="9">
        <v>0</v>
      </c>
      <c r="Q12" s="10" t="s">
        <v>246</v>
      </c>
      <c r="R12" s="9">
        <v>41.406903531795798</v>
      </c>
      <c r="S12" s="10" t="s">
        <v>169</v>
      </c>
    </row>
    <row r="13" spans="1:19" x14ac:dyDescent="0.2">
      <c r="A13" s="12" t="s">
        <v>172</v>
      </c>
      <c r="B13" s="9">
        <v>0</v>
      </c>
      <c r="C13" s="10" t="s">
        <v>167</v>
      </c>
      <c r="D13" s="9">
        <v>12.4276416382253</v>
      </c>
      <c r="E13" s="10" t="s">
        <v>152</v>
      </c>
      <c r="F13" s="9">
        <v>0</v>
      </c>
      <c r="G13" s="10" t="s">
        <v>167</v>
      </c>
      <c r="H13" s="9">
        <v>23.776049058703101</v>
      </c>
      <c r="I13" s="10" t="s">
        <v>152</v>
      </c>
      <c r="J13" s="9">
        <v>0</v>
      </c>
      <c r="K13" s="10" t="s">
        <v>167</v>
      </c>
      <c r="L13" s="9">
        <v>2.4117303754266199</v>
      </c>
      <c r="M13" s="10" t="s">
        <v>152</v>
      </c>
      <c r="N13" s="9">
        <v>2.4931740614334501</v>
      </c>
      <c r="O13" s="10" t="s">
        <v>152</v>
      </c>
      <c r="P13" s="9">
        <v>0</v>
      </c>
      <c r="Q13" s="10" t="s">
        <v>246</v>
      </c>
      <c r="R13" s="9">
        <v>41.108595133788398</v>
      </c>
      <c r="S13" s="10" t="s">
        <v>169</v>
      </c>
    </row>
    <row r="14" spans="1:19" x14ac:dyDescent="0.2">
      <c r="A14" s="12" t="s">
        <v>173</v>
      </c>
      <c r="B14" s="9">
        <v>0</v>
      </c>
      <c r="C14" s="10" t="s">
        <v>167</v>
      </c>
      <c r="D14" s="9">
        <v>12.429402985074599</v>
      </c>
      <c r="E14" s="10" t="s">
        <v>152</v>
      </c>
      <c r="F14" s="9">
        <v>0</v>
      </c>
      <c r="G14" s="10" t="s">
        <v>167</v>
      </c>
      <c r="H14" s="9">
        <v>21.593187217943601</v>
      </c>
      <c r="I14" s="10" t="s">
        <v>152</v>
      </c>
      <c r="J14" s="9">
        <v>0</v>
      </c>
      <c r="K14" s="10" t="s">
        <v>167</v>
      </c>
      <c r="L14" s="9">
        <v>2.4422686567164198</v>
      </c>
      <c r="M14" s="10" t="s">
        <v>152</v>
      </c>
      <c r="N14" s="9">
        <v>2.8461777110686599</v>
      </c>
      <c r="O14" s="10" t="s">
        <v>152</v>
      </c>
      <c r="P14" s="9">
        <v>0</v>
      </c>
      <c r="Q14" s="10" t="s">
        <v>246</v>
      </c>
      <c r="R14" s="9">
        <v>39.311036570803303</v>
      </c>
      <c r="S14" s="10" t="s">
        <v>169</v>
      </c>
    </row>
    <row r="15" spans="1:19" x14ac:dyDescent="0.2">
      <c r="A15" s="12" t="s">
        <v>174</v>
      </c>
      <c r="B15" s="9">
        <v>0</v>
      </c>
      <c r="C15" s="10" t="s">
        <v>167</v>
      </c>
      <c r="D15" s="9">
        <v>12.129733974359</v>
      </c>
      <c r="E15" s="10" t="s">
        <v>152</v>
      </c>
      <c r="F15" s="9">
        <v>0</v>
      </c>
      <c r="G15" s="10" t="s">
        <v>167</v>
      </c>
      <c r="H15" s="9">
        <v>26.959829409935899</v>
      </c>
      <c r="I15" s="10" t="s">
        <v>152</v>
      </c>
      <c r="J15" s="9">
        <v>0</v>
      </c>
      <c r="K15" s="10" t="s">
        <v>167</v>
      </c>
      <c r="L15" s="9">
        <v>2.52397115384615</v>
      </c>
      <c r="M15" s="10" t="s">
        <v>152</v>
      </c>
      <c r="N15" s="9">
        <v>2.4775970565182299</v>
      </c>
      <c r="O15" s="10" t="s">
        <v>152</v>
      </c>
      <c r="P15" s="9">
        <v>0</v>
      </c>
      <c r="Q15" s="10" t="s">
        <v>246</v>
      </c>
      <c r="R15" s="9">
        <v>44.091131594659302</v>
      </c>
      <c r="S15" s="10" t="s">
        <v>169</v>
      </c>
    </row>
    <row r="16" spans="1:19" x14ac:dyDescent="0.2">
      <c r="A16" s="12" t="s">
        <v>176</v>
      </c>
      <c r="B16" s="9">
        <v>0</v>
      </c>
      <c r="C16" s="10" t="s">
        <v>167</v>
      </c>
      <c r="D16" s="9">
        <v>15.3340622083981</v>
      </c>
      <c r="E16" s="10" t="s">
        <v>152</v>
      </c>
      <c r="F16" s="9">
        <v>0</v>
      </c>
      <c r="G16" s="10" t="s">
        <v>167</v>
      </c>
      <c r="H16" s="9">
        <v>29.287822452628301</v>
      </c>
      <c r="I16" s="10" t="s">
        <v>152</v>
      </c>
      <c r="J16" s="9">
        <v>0</v>
      </c>
      <c r="K16" s="10" t="s">
        <v>167</v>
      </c>
      <c r="L16" s="9">
        <v>2.7356827371695198</v>
      </c>
      <c r="M16" s="10" t="s">
        <v>152</v>
      </c>
      <c r="N16" s="9">
        <v>2.4185052418351498</v>
      </c>
      <c r="O16" s="10" t="s">
        <v>152</v>
      </c>
      <c r="P16" s="9">
        <v>0</v>
      </c>
      <c r="Q16" s="10" t="s">
        <v>246</v>
      </c>
      <c r="R16" s="9">
        <v>49.776072640031103</v>
      </c>
      <c r="S16" s="10" t="s">
        <v>169</v>
      </c>
    </row>
    <row r="17" spans="1:19" x14ac:dyDescent="0.2">
      <c r="A17" s="12" t="s">
        <v>177</v>
      </c>
      <c r="B17" s="9">
        <v>0</v>
      </c>
      <c r="C17" s="10" t="s">
        <v>167</v>
      </c>
      <c r="D17" s="9">
        <v>15.6328480243161</v>
      </c>
      <c r="E17" s="10" t="s">
        <v>152</v>
      </c>
      <c r="F17" s="9">
        <v>0</v>
      </c>
      <c r="G17" s="10" t="s">
        <v>167</v>
      </c>
      <c r="H17" s="9">
        <v>26.433136993495399</v>
      </c>
      <c r="I17" s="10" t="s">
        <v>152</v>
      </c>
      <c r="J17" s="9">
        <v>0</v>
      </c>
      <c r="K17" s="10" t="s">
        <v>167</v>
      </c>
      <c r="L17" s="9">
        <v>2.63335258358663</v>
      </c>
      <c r="M17" s="10" t="s">
        <v>152</v>
      </c>
      <c r="N17" s="9">
        <v>2.09575115203647</v>
      </c>
      <c r="O17" s="10" t="s">
        <v>152</v>
      </c>
      <c r="P17" s="9">
        <v>0</v>
      </c>
      <c r="Q17" s="10" t="s">
        <v>246</v>
      </c>
      <c r="R17" s="9">
        <v>46.795088753434698</v>
      </c>
      <c r="S17" s="10" t="s">
        <v>169</v>
      </c>
    </row>
    <row r="18" spans="1:19" x14ac:dyDescent="0.2">
      <c r="A18" s="12" t="s">
        <v>178</v>
      </c>
      <c r="B18" s="9">
        <v>0</v>
      </c>
      <c r="C18" s="10" t="s">
        <v>167</v>
      </c>
      <c r="D18" s="9">
        <v>17.1949013254786</v>
      </c>
      <c r="E18" s="10" t="s">
        <v>152</v>
      </c>
      <c r="F18" s="9">
        <v>0</v>
      </c>
      <c r="G18" s="10" t="s">
        <v>167</v>
      </c>
      <c r="H18" s="9">
        <v>28.9119379724889</v>
      </c>
      <c r="I18" s="10" t="s">
        <v>152</v>
      </c>
      <c r="J18" s="9">
        <v>0</v>
      </c>
      <c r="K18" s="10" t="s">
        <v>167</v>
      </c>
      <c r="L18" s="9">
        <v>2.8000706921943999</v>
      </c>
      <c r="M18" s="10" t="s">
        <v>152</v>
      </c>
      <c r="N18" s="9">
        <v>2.0123338906038302</v>
      </c>
      <c r="O18" s="10" t="s">
        <v>152</v>
      </c>
      <c r="P18" s="9">
        <v>0</v>
      </c>
      <c r="Q18" s="10" t="s">
        <v>246</v>
      </c>
      <c r="R18" s="9">
        <v>50.919243880765798</v>
      </c>
      <c r="S18" s="10" t="s">
        <v>169</v>
      </c>
    </row>
    <row r="19" spans="1:19" x14ac:dyDescent="0.2">
      <c r="A19" s="12" t="s">
        <v>179</v>
      </c>
      <c r="B19" s="9">
        <v>0</v>
      </c>
      <c r="C19" s="10" t="s">
        <v>167</v>
      </c>
      <c r="D19" s="9">
        <v>18.105188489208601</v>
      </c>
      <c r="E19" s="10" t="s">
        <v>152</v>
      </c>
      <c r="F19" s="9">
        <v>0</v>
      </c>
      <c r="G19" s="10" t="s">
        <v>167</v>
      </c>
      <c r="H19" s="9">
        <v>30.252063405352501</v>
      </c>
      <c r="I19" s="10" t="s">
        <v>152</v>
      </c>
      <c r="J19" s="9">
        <v>0</v>
      </c>
      <c r="K19" s="10" t="s">
        <v>167</v>
      </c>
      <c r="L19" s="9">
        <v>2.6725438848920899</v>
      </c>
      <c r="M19" s="10" t="s">
        <v>152</v>
      </c>
      <c r="N19" s="9">
        <v>2.3945768137554002</v>
      </c>
      <c r="O19" s="10" t="s">
        <v>152</v>
      </c>
      <c r="P19" s="9">
        <v>0</v>
      </c>
      <c r="Q19" s="10" t="s">
        <v>246</v>
      </c>
      <c r="R19" s="9">
        <v>53.424372593208602</v>
      </c>
      <c r="S19" s="10" t="s">
        <v>169</v>
      </c>
    </row>
    <row r="20" spans="1:19" x14ac:dyDescent="0.2">
      <c r="A20" s="12" t="s">
        <v>180</v>
      </c>
      <c r="B20" s="9">
        <v>0</v>
      </c>
      <c r="C20" s="10" t="s">
        <v>167</v>
      </c>
      <c r="D20" s="9">
        <v>17.6678112676056</v>
      </c>
      <c r="E20" s="10" t="s">
        <v>152</v>
      </c>
      <c r="F20" s="9">
        <v>0</v>
      </c>
      <c r="G20" s="10" t="s">
        <v>167</v>
      </c>
      <c r="H20" s="9">
        <v>30.1117261651268</v>
      </c>
      <c r="I20" s="10" t="s">
        <v>152</v>
      </c>
      <c r="J20" s="9">
        <v>0</v>
      </c>
      <c r="K20" s="10" t="s">
        <v>167</v>
      </c>
      <c r="L20" s="9">
        <v>2.55297746478873</v>
      </c>
      <c r="M20" s="10" t="s">
        <v>152</v>
      </c>
      <c r="N20" s="9">
        <v>4.6201367578288997</v>
      </c>
      <c r="O20" s="10" t="s">
        <v>152</v>
      </c>
      <c r="P20" s="9">
        <v>0</v>
      </c>
      <c r="Q20" s="10" t="s">
        <v>246</v>
      </c>
      <c r="R20" s="9">
        <v>54.952651655350003</v>
      </c>
      <c r="S20" s="10" t="s">
        <v>169</v>
      </c>
    </row>
    <row r="21" spans="1:19" x14ac:dyDescent="0.2">
      <c r="A21" s="12" t="s">
        <v>181</v>
      </c>
      <c r="B21" s="9">
        <v>0</v>
      </c>
      <c r="C21" s="10" t="s">
        <v>167</v>
      </c>
      <c r="D21" s="9">
        <v>16.7998299039781</v>
      </c>
      <c r="E21" s="10" t="s">
        <v>152</v>
      </c>
      <c r="F21" s="9">
        <v>0</v>
      </c>
      <c r="G21" s="10" t="s">
        <v>167</v>
      </c>
      <c r="H21" s="9">
        <v>29.648838278079602</v>
      </c>
      <c r="I21" s="10" t="s">
        <v>152</v>
      </c>
      <c r="J21" s="9">
        <v>16.135799725651601</v>
      </c>
      <c r="K21" s="10" t="s">
        <v>152</v>
      </c>
      <c r="L21" s="9">
        <v>2.7202524005486999</v>
      </c>
      <c r="M21" s="10" t="s">
        <v>152</v>
      </c>
      <c r="N21" s="9">
        <v>4.8575624847943999</v>
      </c>
      <c r="O21" s="10" t="s">
        <v>152</v>
      </c>
      <c r="P21" s="9">
        <v>0</v>
      </c>
      <c r="Q21" s="10" t="s">
        <v>246</v>
      </c>
      <c r="R21" s="9">
        <v>70.162282793052299</v>
      </c>
      <c r="S21" s="10" t="s">
        <v>169</v>
      </c>
    </row>
    <row r="22" spans="1:19" x14ac:dyDescent="0.2">
      <c r="A22" s="12" t="s">
        <v>182</v>
      </c>
      <c r="B22" s="9">
        <v>9.9762803234501304E-2</v>
      </c>
      <c r="C22" s="10" t="s">
        <v>152</v>
      </c>
      <c r="D22" s="9">
        <v>18.160768194070101</v>
      </c>
      <c r="E22" s="10" t="s">
        <v>152</v>
      </c>
      <c r="F22" s="9">
        <v>0</v>
      </c>
      <c r="G22" s="10" t="s">
        <v>167</v>
      </c>
      <c r="H22" s="9">
        <v>27.086608131159</v>
      </c>
      <c r="I22" s="10" t="s">
        <v>152</v>
      </c>
      <c r="J22" s="9">
        <v>15.716579514824801</v>
      </c>
      <c r="K22" s="10" t="s">
        <v>152</v>
      </c>
      <c r="L22" s="9">
        <v>2.6844070080862501</v>
      </c>
      <c r="M22" s="10" t="s">
        <v>152</v>
      </c>
      <c r="N22" s="9">
        <v>5.32582778633423</v>
      </c>
      <c r="O22" s="10" t="s">
        <v>152</v>
      </c>
      <c r="P22" s="9">
        <v>0</v>
      </c>
      <c r="Q22" s="10" t="s">
        <v>246</v>
      </c>
      <c r="R22" s="9">
        <v>69.073953437708894</v>
      </c>
      <c r="S22" s="10" t="s">
        <v>169</v>
      </c>
    </row>
    <row r="23" spans="1:19" x14ac:dyDescent="0.2">
      <c r="A23" s="12" t="s">
        <v>184</v>
      </c>
      <c r="B23" s="9">
        <v>0.15283510638297901</v>
      </c>
      <c r="C23" s="10" t="s">
        <v>152</v>
      </c>
      <c r="D23" s="9">
        <v>19.928143617021298</v>
      </c>
      <c r="E23" s="10" t="s">
        <v>152</v>
      </c>
      <c r="F23" s="9">
        <v>0</v>
      </c>
      <c r="G23" s="10" t="s">
        <v>167</v>
      </c>
      <c r="H23" s="9">
        <v>27.341166162047902</v>
      </c>
      <c r="I23" s="10" t="s">
        <v>152</v>
      </c>
      <c r="J23" s="9">
        <v>17.161569148936199</v>
      </c>
      <c r="K23" s="10" t="s">
        <v>152</v>
      </c>
      <c r="L23" s="9">
        <v>2.9129335106382999</v>
      </c>
      <c r="M23" s="10" t="s">
        <v>152</v>
      </c>
      <c r="N23" s="9">
        <v>6.21702127659574</v>
      </c>
      <c r="O23" s="10" t="s">
        <v>152</v>
      </c>
      <c r="P23" s="9">
        <v>0</v>
      </c>
      <c r="Q23" s="10" t="s">
        <v>246</v>
      </c>
      <c r="R23" s="9">
        <v>73.713668821622306</v>
      </c>
      <c r="S23" s="10" t="s">
        <v>169</v>
      </c>
    </row>
    <row r="24" spans="1:19" x14ac:dyDescent="0.2">
      <c r="A24" s="12" t="s">
        <v>185</v>
      </c>
      <c r="B24" s="9">
        <v>0.38578039215686299</v>
      </c>
      <c r="C24" s="10" t="s">
        <v>152</v>
      </c>
      <c r="D24" s="9">
        <v>20.890708496732</v>
      </c>
      <c r="E24" s="10" t="s">
        <v>152</v>
      </c>
      <c r="F24" s="9">
        <v>0</v>
      </c>
      <c r="G24" s="10" t="s">
        <v>167</v>
      </c>
      <c r="H24" s="9">
        <v>25.9398373460131</v>
      </c>
      <c r="I24" s="10" t="s">
        <v>152</v>
      </c>
      <c r="J24" s="9">
        <v>18.462711111111101</v>
      </c>
      <c r="K24" s="10" t="s">
        <v>152</v>
      </c>
      <c r="L24" s="9">
        <v>3.31669281045752</v>
      </c>
      <c r="M24" s="10" t="s">
        <v>152</v>
      </c>
      <c r="N24" s="9">
        <v>7.2075453207094897</v>
      </c>
      <c r="O24" s="10" t="s">
        <v>152</v>
      </c>
      <c r="P24" s="9">
        <v>0</v>
      </c>
      <c r="Q24" s="10" t="s">
        <v>246</v>
      </c>
      <c r="R24" s="9">
        <v>76.2032754771801</v>
      </c>
      <c r="S24" s="10" t="s">
        <v>169</v>
      </c>
    </row>
    <row r="25" spans="1:19" x14ac:dyDescent="0.2">
      <c r="A25" s="12" t="s">
        <v>187</v>
      </c>
      <c r="B25" s="9">
        <v>1.4060564102564099</v>
      </c>
      <c r="C25" s="10" t="s">
        <v>152</v>
      </c>
      <c r="D25" s="9">
        <v>19.755966666666701</v>
      </c>
      <c r="E25" s="10" t="s">
        <v>152</v>
      </c>
      <c r="F25" s="9">
        <v>1.3111538461538499</v>
      </c>
      <c r="G25" s="10" t="s">
        <v>152</v>
      </c>
      <c r="H25" s="9">
        <v>24.6311601470513</v>
      </c>
      <c r="I25" s="10" t="s">
        <v>152</v>
      </c>
      <c r="J25" s="9">
        <v>17.323464102564099</v>
      </c>
      <c r="K25" s="10" t="s">
        <v>152</v>
      </c>
      <c r="L25" s="9">
        <v>2.0878564102564101</v>
      </c>
      <c r="M25" s="10" t="s">
        <v>152</v>
      </c>
      <c r="N25" s="9">
        <v>6.98073842063262</v>
      </c>
      <c r="O25" s="10" t="s">
        <v>152</v>
      </c>
      <c r="P25" s="9">
        <v>0</v>
      </c>
      <c r="Q25" s="10" t="s">
        <v>246</v>
      </c>
      <c r="R25" s="9">
        <v>73.496396003581296</v>
      </c>
      <c r="S25" s="10" t="s">
        <v>152</v>
      </c>
    </row>
    <row r="26" spans="1:19" x14ac:dyDescent="0.2">
      <c r="A26" s="12" t="s">
        <v>188</v>
      </c>
      <c r="B26" s="9">
        <v>1.42722320302648</v>
      </c>
      <c r="C26" s="10" t="s">
        <v>152</v>
      </c>
      <c r="D26" s="9">
        <v>18.555129886506901</v>
      </c>
      <c r="E26" s="10" t="s">
        <v>152</v>
      </c>
      <c r="F26" s="9">
        <v>1.23316015132409</v>
      </c>
      <c r="G26" s="10" t="s">
        <v>152</v>
      </c>
      <c r="H26" s="9">
        <v>24.9630633829508</v>
      </c>
      <c r="I26" s="10" t="s">
        <v>152</v>
      </c>
      <c r="J26" s="9">
        <v>17.404262295081999</v>
      </c>
      <c r="K26" s="10" t="s">
        <v>152</v>
      </c>
      <c r="L26" s="9">
        <v>2.7770668348045402</v>
      </c>
      <c r="M26" s="10" t="s">
        <v>152</v>
      </c>
      <c r="N26" s="9">
        <v>6.5454151386811397</v>
      </c>
      <c r="O26" s="10" t="s">
        <v>152</v>
      </c>
      <c r="P26" s="9">
        <v>0</v>
      </c>
      <c r="Q26" s="10" t="s">
        <v>246</v>
      </c>
      <c r="R26" s="9">
        <v>72.905320892375997</v>
      </c>
      <c r="S26" s="10" t="s">
        <v>152</v>
      </c>
    </row>
    <row r="27" spans="1:19" x14ac:dyDescent="0.2">
      <c r="A27" s="12" t="s">
        <v>189</v>
      </c>
      <c r="B27" s="9">
        <v>3.4605504358655099</v>
      </c>
      <c r="C27" s="10" t="s">
        <v>152</v>
      </c>
      <c r="D27" s="9">
        <v>13.4176687422167</v>
      </c>
      <c r="E27" s="10" t="s">
        <v>152</v>
      </c>
      <c r="F27" s="9">
        <v>1.11955417185554</v>
      </c>
      <c r="G27" s="10" t="s">
        <v>152</v>
      </c>
      <c r="H27" s="9">
        <v>19.615839680224202</v>
      </c>
      <c r="I27" s="10" t="s">
        <v>152</v>
      </c>
      <c r="J27" s="9">
        <v>15.3523262764633</v>
      </c>
      <c r="K27" s="10" t="s">
        <v>152</v>
      </c>
      <c r="L27" s="9">
        <v>2.1918032378580299</v>
      </c>
      <c r="M27" s="10" t="s">
        <v>152</v>
      </c>
      <c r="N27" s="9">
        <v>4.5968547392278998</v>
      </c>
      <c r="O27" s="10" t="s">
        <v>152</v>
      </c>
      <c r="P27" s="9">
        <v>0</v>
      </c>
      <c r="Q27" s="10" t="s">
        <v>246</v>
      </c>
      <c r="R27" s="9">
        <v>59.754597283711099</v>
      </c>
      <c r="S27" s="10" t="s">
        <v>152</v>
      </c>
    </row>
    <row r="28" spans="1:19" x14ac:dyDescent="0.2">
      <c r="A28" s="12" t="s">
        <v>190</v>
      </c>
      <c r="B28" s="9">
        <v>5.8714534313725499</v>
      </c>
      <c r="C28" s="10" t="s">
        <v>152</v>
      </c>
      <c r="D28" s="9">
        <v>18.760242647058799</v>
      </c>
      <c r="E28" s="10" t="s">
        <v>152</v>
      </c>
      <c r="F28" s="9">
        <v>1.9384509803921599</v>
      </c>
      <c r="G28" s="10" t="s">
        <v>152</v>
      </c>
      <c r="H28" s="9">
        <v>26.921882426862801</v>
      </c>
      <c r="I28" s="10" t="s">
        <v>152</v>
      </c>
      <c r="J28" s="9">
        <v>20.081588235294099</v>
      </c>
      <c r="K28" s="10" t="s">
        <v>152</v>
      </c>
      <c r="L28" s="9">
        <v>3.0416778627451002</v>
      </c>
      <c r="M28" s="10" t="s">
        <v>152</v>
      </c>
      <c r="N28" s="9">
        <v>3.8819019348774502</v>
      </c>
      <c r="O28" s="10" t="s">
        <v>152</v>
      </c>
      <c r="P28" s="9">
        <v>0</v>
      </c>
      <c r="Q28" s="10" t="s">
        <v>246</v>
      </c>
      <c r="R28" s="9">
        <v>80.497197518603002</v>
      </c>
      <c r="S28" s="10" t="s">
        <v>152</v>
      </c>
    </row>
    <row r="29" spans="1:19" x14ac:dyDescent="0.2">
      <c r="A29" s="12" t="s">
        <v>191</v>
      </c>
      <c r="B29" s="9">
        <v>6.4092168815943698</v>
      </c>
      <c r="C29" s="10" t="s">
        <v>152</v>
      </c>
      <c r="D29" s="9">
        <v>12.736220398593201</v>
      </c>
      <c r="E29" s="10" t="s">
        <v>152</v>
      </c>
      <c r="F29" s="9">
        <v>1.31427198124267</v>
      </c>
      <c r="G29" s="10" t="s">
        <v>152</v>
      </c>
      <c r="H29" s="9">
        <v>27.6785772082298</v>
      </c>
      <c r="I29" s="10" t="s">
        <v>152</v>
      </c>
      <c r="J29" s="9">
        <v>18.7903212192263</v>
      </c>
      <c r="K29" s="10" t="s">
        <v>152</v>
      </c>
      <c r="L29" s="9">
        <v>2.9425373552168801</v>
      </c>
      <c r="M29" s="10" t="s">
        <v>152</v>
      </c>
      <c r="N29" s="9">
        <v>6.0846151444548697</v>
      </c>
      <c r="O29" s="10" t="s">
        <v>152</v>
      </c>
      <c r="P29" s="9">
        <v>0</v>
      </c>
      <c r="Q29" s="10" t="s">
        <v>246</v>
      </c>
      <c r="R29" s="9">
        <v>75.955760188558003</v>
      </c>
      <c r="S29" s="10" t="s">
        <v>152</v>
      </c>
    </row>
    <row r="30" spans="1:19" x14ac:dyDescent="0.2">
      <c r="A30" s="12" t="s">
        <v>192</v>
      </c>
      <c r="B30" s="9">
        <v>4.3568630887185096</v>
      </c>
      <c r="C30" s="10" t="s">
        <v>152</v>
      </c>
      <c r="D30" s="9">
        <v>17.892582694413999</v>
      </c>
      <c r="E30" s="10" t="s">
        <v>152</v>
      </c>
      <c r="F30" s="9">
        <v>1.13935596933187</v>
      </c>
      <c r="G30" s="10" t="s">
        <v>152</v>
      </c>
      <c r="H30" s="9">
        <v>29.691497365804999</v>
      </c>
      <c r="I30" s="10" t="s">
        <v>152</v>
      </c>
      <c r="J30" s="9">
        <v>15.720552026287001</v>
      </c>
      <c r="K30" s="10" t="s">
        <v>152</v>
      </c>
      <c r="L30" s="9">
        <v>3.0355259408543298</v>
      </c>
      <c r="M30" s="10" t="s">
        <v>168</v>
      </c>
      <c r="N30" s="9">
        <v>12.8025124404381</v>
      </c>
      <c r="O30" s="10" t="s">
        <v>152</v>
      </c>
      <c r="P30" s="9">
        <v>0</v>
      </c>
      <c r="Q30" s="10" t="s">
        <v>246</v>
      </c>
      <c r="R30" s="9">
        <v>84.638889525848896</v>
      </c>
      <c r="S30" s="10" t="s">
        <v>152</v>
      </c>
    </row>
    <row r="31" spans="1:19" x14ac:dyDescent="0.2">
      <c r="A31" s="12" t="s">
        <v>193</v>
      </c>
      <c r="B31" s="9">
        <v>2.4426813880126201</v>
      </c>
      <c r="C31" s="10" t="s">
        <v>152</v>
      </c>
      <c r="D31" s="9">
        <v>18.0051735015773</v>
      </c>
      <c r="E31" s="10" t="s">
        <v>343</v>
      </c>
      <c r="F31" s="9">
        <v>1.35823019768665</v>
      </c>
      <c r="G31" s="10" t="s">
        <v>152</v>
      </c>
      <c r="H31" s="9">
        <v>29.2734953778759</v>
      </c>
      <c r="I31" s="10" t="s">
        <v>152</v>
      </c>
      <c r="J31" s="9">
        <v>17.399880126183</v>
      </c>
      <c r="K31" s="10" t="s">
        <v>152</v>
      </c>
      <c r="L31" s="9">
        <v>7.0229814237644597</v>
      </c>
      <c r="M31" s="10" t="s">
        <v>210</v>
      </c>
      <c r="N31" s="9">
        <v>13.0104206216824</v>
      </c>
      <c r="O31" s="10" t="s">
        <v>152</v>
      </c>
      <c r="P31" s="9">
        <v>0</v>
      </c>
      <c r="Q31" s="10" t="s">
        <v>246</v>
      </c>
      <c r="R31" s="9">
        <v>88.512862636782302</v>
      </c>
      <c r="S31" s="10" t="s">
        <v>320</v>
      </c>
    </row>
    <row r="32" spans="1:19" x14ac:dyDescent="0.2">
      <c r="A32" s="15" t="s">
        <v>195</v>
      </c>
      <c r="B32" s="13">
        <v>1.94</v>
      </c>
      <c r="C32" s="14" t="s">
        <v>152</v>
      </c>
      <c r="D32" s="13">
        <v>20.059999999999999</v>
      </c>
      <c r="E32" s="14" t="s">
        <v>152</v>
      </c>
      <c r="F32" s="13">
        <v>1.1122160000000001</v>
      </c>
      <c r="G32" s="14" t="s">
        <v>152</v>
      </c>
      <c r="H32" s="13">
        <v>30.495247030000002</v>
      </c>
      <c r="I32" s="14" t="s">
        <v>152</v>
      </c>
      <c r="J32" s="13">
        <v>19.553999999999998</v>
      </c>
      <c r="K32" s="14" t="s">
        <v>152</v>
      </c>
      <c r="L32" s="13">
        <v>7.4689350000000001</v>
      </c>
      <c r="M32" s="14" t="s">
        <v>152</v>
      </c>
      <c r="N32" s="13">
        <v>12.36331092</v>
      </c>
      <c r="O32" s="14" t="s">
        <v>152</v>
      </c>
      <c r="P32" s="13">
        <v>0</v>
      </c>
      <c r="Q32" s="14" t="s">
        <v>246</v>
      </c>
      <c r="R32" s="13">
        <v>92.993708949999998</v>
      </c>
      <c r="S32" s="14" t="s">
        <v>152</v>
      </c>
    </row>
    <row r="34" spans="1:2" x14ac:dyDescent="0.2">
      <c r="A34" s="16" t="s">
        <v>196</v>
      </c>
      <c r="B34" s="16" t="s">
        <v>229</v>
      </c>
    </row>
    <row r="36" spans="1:2" x14ac:dyDescent="0.2">
      <c r="B36" s="16" t="s">
        <v>344</v>
      </c>
    </row>
    <row r="37" spans="1:2" x14ac:dyDescent="0.2">
      <c r="B37" s="16" t="s">
        <v>345</v>
      </c>
    </row>
    <row r="38" spans="1:2" x14ac:dyDescent="0.2">
      <c r="B38" s="16" t="s">
        <v>346</v>
      </c>
    </row>
    <row r="40" spans="1:2" x14ac:dyDescent="0.2">
      <c r="B40" s="16" t="s">
        <v>203</v>
      </c>
    </row>
    <row r="41" spans="1:2" x14ac:dyDescent="0.2">
      <c r="B41" s="16" t="s">
        <v>250</v>
      </c>
    </row>
    <row r="42" spans="1:2" x14ac:dyDescent="0.2">
      <c r="B42" s="16" t="s">
        <v>325</v>
      </c>
    </row>
    <row r="43" spans="1:2" x14ac:dyDescent="0.2">
      <c r="B43" s="16" t="s">
        <v>204</v>
      </c>
    </row>
    <row r="46" spans="1:2" x14ac:dyDescent="0.2">
      <c r="A46" s="17" t="str">
        <f>HYPERLINK("#'KENO 11'!A2", "&lt;&lt;&lt; Previous table")</f>
        <v>&lt;&lt;&lt; Previous table</v>
      </c>
    </row>
    <row r="47" spans="1:2" x14ac:dyDescent="0.2">
      <c r="A47" s="17" t="str">
        <f>HYPERLINK("#'KENO 13'!A2",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HYPERLINK("#'INDEX'!B9", "Link to index")</f>
        <v>Link to index</v>
      </c>
    </row>
    <row r="2" spans="1:19" ht="15.75" customHeight="1" x14ac:dyDescent="0.2">
      <c r="A2" s="27" t="s">
        <v>208</v>
      </c>
      <c r="B2" s="28"/>
      <c r="C2" s="28"/>
      <c r="D2" s="28"/>
      <c r="E2" s="28"/>
      <c r="F2" s="28"/>
      <c r="G2" s="28"/>
      <c r="H2" s="28"/>
      <c r="I2" s="28"/>
      <c r="J2" s="28"/>
      <c r="K2" s="28"/>
      <c r="L2" s="28"/>
      <c r="M2" s="28"/>
      <c r="N2" s="28"/>
      <c r="O2" s="28"/>
      <c r="P2" s="28"/>
      <c r="Q2" s="28"/>
      <c r="R2" s="28"/>
      <c r="S2" s="28"/>
    </row>
    <row r="3" spans="1:19" ht="15.75" customHeight="1" x14ac:dyDescent="0.2">
      <c r="A3" s="27" t="s">
        <v>20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771.49853263239197</v>
      </c>
      <c r="C7" s="10" t="s">
        <v>152</v>
      </c>
      <c r="D7" s="18">
        <v>1203.34926049059</v>
      </c>
      <c r="E7" s="10" t="s">
        <v>152</v>
      </c>
      <c r="F7" s="18">
        <v>8898.7546388134997</v>
      </c>
      <c r="G7" s="10" t="s">
        <v>152</v>
      </c>
      <c r="H7" s="18">
        <v>4567.3124747782904</v>
      </c>
      <c r="I7" s="10" t="s">
        <v>152</v>
      </c>
      <c r="J7" s="18">
        <v>541.65239880142303</v>
      </c>
      <c r="K7" s="10" t="s">
        <v>152</v>
      </c>
      <c r="L7" s="18">
        <v>5264.1101858730999</v>
      </c>
      <c r="M7" s="10" t="s">
        <v>152</v>
      </c>
      <c r="N7" s="18">
        <v>6077.3566626248603</v>
      </c>
      <c r="O7" s="10" t="s">
        <v>152</v>
      </c>
      <c r="P7" s="18">
        <v>2007.56856445107</v>
      </c>
      <c r="Q7" s="10" t="s">
        <v>152</v>
      </c>
      <c r="R7" s="18">
        <v>3223.8881200329001</v>
      </c>
      <c r="S7" s="10" t="s">
        <v>152</v>
      </c>
    </row>
    <row r="8" spans="1:19" x14ac:dyDescent="0.2">
      <c r="A8" s="12" t="s">
        <v>164</v>
      </c>
      <c r="B8" s="18">
        <v>740.44852999571003</v>
      </c>
      <c r="C8" s="10" t="s">
        <v>152</v>
      </c>
      <c r="D8" s="18">
        <v>1217.25960881221</v>
      </c>
      <c r="E8" s="10" t="s">
        <v>152</v>
      </c>
      <c r="F8" s="18">
        <v>9492.6613288542194</v>
      </c>
      <c r="G8" s="10" t="s">
        <v>152</v>
      </c>
      <c r="H8" s="18">
        <v>4229.2130333628302</v>
      </c>
      <c r="I8" s="10" t="s">
        <v>152</v>
      </c>
      <c r="J8" s="18">
        <v>563.74410807819004</v>
      </c>
      <c r="K8" s="10" t="s">
        <v>152</v>
      </c>
      <c r="L8" s="18">
        <v>5254.0562219672101</v>
      </c>
      <c r="M8" s="10" t="s">
        <v>152</v>
      </c>
      <c r="N8" s="18">
        <v>5457.4979368841596</v>
      </c>
      <c r="O8" s="10" t="s">
        <v>152</v>
      </c>
      <c r="P8" s="18">
        <v>1813.59488071639</v>
      </c>
      <c r="Q8" s="10" t="s">
        <v>152</v>
      </c>
      <c r="R8" s="18">
        <v>3001.9828266541599</v>
      </c>
      <c r="S8" s="10" t="s">
        <v>152</v>
      </c>
    </row>
    <row r="9" spans="1:19" x14ac:dyDescent="0.2">
      <c r="A9" s="12" t="s">
        <v>165</v>
      </c>
      <c r="B9" s="18">
        <v>686.47882362462497</v>
      </c>
      <c r="C9" s="10" t="s">
        <v>152</v>
      </c>
      <c r="D9" s="18">
        <v>1178.58716150041</v>
      </c>
      <c r="E9" s="10" t="s">
        <v>152</v>
      </c>
      <c r="F9" s="18">
        <v>9492.5902849647591</v>
      </c>
      <c r="G9" s="10" t="s">
        <v>152</v>
      </c>
      <c r="H9" s="18">
        <v>3880.79745849855</v>
      </c>
      <c r="I9" s="10" t="s">
        <v>152</v>
      </c>
      <c r="J9" s="18">
        <v>603.98025208650995</v>
      </c>
      <c r="K9" s="10" t="s">
        <v>152</v>
      </c>
      <c r="L9" s="18">
        <v>4760.4809564466404</v>
      </c>
      <c r="M9" s="10" t="s">
        <v>152</v>
      </c>
      <c r="N9" s="18">
        <v>4261.40541594354</v>
      </c>
      <c r="O9" s="10" t="s">
        <v>152</v>
      </c>
      <c r="P9" s="18">
        <v>1797.9690026414701</v>
      </c>
      <c r="Q9" s="10" t="s">
        <v>152</v>
      </c>
      <c r="R9" s="18">
        <v>2618.41535442642</v>
      </c>
      <c r="S9" s="10" t="s">
        <v>152</v>
      </c>
    </row>
    <row r="10" spans="1:19" x14ac:dyDescent="0.2">
      <c r="A10" s="12" t="s">
        <v>166</v>
      </c>
      <c r="B10" s="18">
        <v>664.77177915101402</v>
      </c>
      <c r="C10" s="10" t="s">
        <v>152</v>
      </c>
      <c r="D10" s="18">
        <v>0</v>
      </c>
      <c r="E10" s="10" t="s">
        <v>167</v>
      </c>
      <c r="F10" s="18">
        <v>9697.8252997429299</v>
      </c>
      <c r="G10" s="10" t="s">
        <v>152</v>
      </c>
      <c r="H10" s="18">
        <v>3689.3180854048001</v>
      </c>
      <c r="I10" s="10" t="s">
        <v>168</v>
      </c>
      <c r="J10" s="18">
        <v>611.24816424910796</v>
      </c>
      <c r="K10" s="10" t="s">
        <v>152</v>
      </c>
      <c r="L10" s="18">
        <v>4651.8909540745699</v>
      </c>
      <c r="M10" s="10" t="s">
        <v>152</v>
      </c>
      <c r="N10" s="18">
        <v>3994.2161278020399</v>
      </c>
      <c r="O10" s="10" t="s">
        <v>152</v>
      </c>
      <c r="P10" s="18">
        <v>1488.6968124170901</v>
      </c>
      <c r="Q10" s="10" t="s">
        <v>152</v>
      </c>
      <c r="R10" s="18">
        <v>2092.5928876071198</v>
      </c>
      <c r="S10" s="10" t="s">
        <v>169</v>
      </c>
    </row>
    <row r="11" spans="1:19" x14ac:dyDescent="0.2">
      <c r="A11" s="12" t="s">
        <v>170</v>
      </c>
      <c r="B11" s="18">
        <v>632.798063725264</v>
      </c>
      <c r="C11" s="10" t="s">
        <v>152</v>
      </c>
      <c r="D11" s="18">
        <v>0</v>
      </c>
      <c r="E11" s="10" t="s">
        <v>167</v>
      </c>
      <c r="F11" s="18">
        <v>10002.532484941399</v>
      </c>
      <c r="G11" s="10" t="s">
        <v>152</v>
      </c>
      <c r="H11" s="18">
        <v>3658.4163763198098</v>
      </c>
      <c r="I11" s="10" t="s">
        <v>152</v>
      </c>
      <c r="J11" s="18">
        <v>710.96578997727602</v>
      </c>
      <c r="K11" s="10" t="s">
        <v>152</v>
      </c>
      <c r="L11" s="18">
        <v>4701.5011341753498</v>
      </c>
      <c r="M11" s="10" t="s">
        <v>152</v>
      </c>
      <c r="N11" s="18">
        <v>3586.6516494774601</v>
      </c>
      <c r="O11" s="10" t="s">
        <v>152</v>
      </c>
      <c r="P11" s="18">
        <v>1611.9615073545499</v>
      </c>
      <c r="Q11" s="10" t="s">
        <v>152</v>
      </c>
      <c r="R11" s="18">
        <v>2016.54847136167</v>
      </c>
      <c r="S11" s="10" t="s">
        <v>169</v>
      </c>
    </row>
    <row r="12" spans="1:19" x14ac:dyDescent="0.2">
      <c r="A12" s="12" t="s">
        <v>171</v>
      </c>
      <c r="B12" s="18">
        <v>583.87767011616802</v>
      </c>
      <c r="C12" s="10" t="s">
        <v>152</v>
      </c>
      <c r="D12" s="18">
        <v>0</v>
      </c>
      <c r="E12" s="10" t="s">
        <v>167</v>
      </c>
      <c r="F12" s="18">
        <v>11073.4864045383</v>
      </c>
      <c r="G12" s="10" t="s">
        <v>152</v>
      </c>
      <c r="H12" s="18">
        <v>3369.9656553516602</v>
      </c>
      <c r="I12" s="10" t="s">
        <v>152</v>
      </c>
      <c r="J12" s="18">
        <v>638.14906748830799</v>
      </c>
      <c r="K12" s="10" t="s">
        <v>152</v>
      </c>
      <c r="L12" s="18">
        <v>4755.4101914885796</v>
      </c>
      <c r="M12" s="10" t="s">
        <v>152</v>
      </c>
      <c r="N12" s="18">
        <v>3550.6990954027501</v>
      </c>
      <c r="O12" s="10" t="s">
        <v>152</v>
      </c>
      <c r="P12" s="18">
        <v>1678.8204445937999</v>
      </c>
      <c r="Q12" s="10" t="s">
        <v>152</v>
      </c>
      <c r="R12" s="18">
        <v>1972.18371385052</v>
      </c>
      <c r="S12" s="10" t="s">
        <v>169</v>
      </c>
    </row>
    <row r="13" spans="1:19" x14ac:dyDescent="0.2">
      <c r="A13" s="12" t="s">
        <v>172</v>
      </c>
      <c r="B13" s="18">
        <v>575.33564343215596</v>
      </c>
      <c r="C13" s="10" t="s">
        <v>152</v>
      </c>
      <c r="D13" s="18">
        <v>0</v>
      </c>
      <c r="E13" s="10" t="s">
        <v>167</v>
      </c>
      <c r="F13" s="18">
        <v>11014.2213461504</v>
      </c>
      <c r="G13" s="10" t="s">
        <v>152</v>
      </c>
      <c r="H13" s="18">
        <v>3068.6680742294002</v>
      </c>
      <c r="I13" s="10" t="s">
        <v>152</v>
      </c>
      <c r="J13" s="18">
        <v>664.13340587023799</v>
      </c>
      <c r="K13" s="10" t="s">
        <v>152</v>
      </c>
      <c r="L13" s="18">
        <v>4355.9715136247796</v>
      </c>
      <c r="M13" s="10" t="s">
        <v>152</v>
      </c>
      <c r="N13" s="18">
        <v>3431.6504976193901</v>
      </c>
      <c r="O13" s="10" t="s">
        <v>152</v>
      </c>
      <c r="P13" s="18">
        <v>1777.6083286696801</v>
      </c>
      <c r="Q13" s="10" t="s">
        <v>152</v>
      </c>
      <c r="R13" s="18">
        <v>1893.4210783046301</v>
      </c>
      <c r="S13" s="10" t="s">
        <v>169</v>
      </c>
    </row>
    <row r="14" spans="1:19" x14ac:dyDescent="0.2">
      <c r="A14" s="12" t="s">
        <v>173</v>
      </c>
      <c r="B14" s="18">
        <v>509.87961792071098</v>
      </c>
      <c r="C14" s="10" t="s">
        <v>152</v>
      </c>
      <c r="D14" s="18">
        <v>0</v>
      </c>
      <c r="E14" s="10" t="s">
        <v>167</v>
      </c>
      <c r="F14" s="18">
        <v>10940.684857776499</v>
      </c>
      <c r="G14" s="10" t="s">
        <v>152</v>
      </c>
      <c r="H14" s="18">
        <v>2797.0562289531599</v>
      </c>
      <c r="I14" s="10" t="s">
        <v>152</v>
      </c>
      <c r="J14" s="18">
        <v>702.96379198727004</v>
      </c>
      <c r="K14" s="10" t="s">
        <v>152</v>
      </c>
      <c r="L14" s="18">
        <v>0</v>
      </c>
      <c r="M14" s="10" t="s">
        <v>167</v>
      </c>
      <c r="N14" s="18">
        <v>3355.6872678731602</v>
      </c>
      <c r="O14" s="10" t="s">
        <v>152</v>
      </c>
      <c r="P14" s="18">
        <v>2208.18727685979</v>
      </c>
      <c r="Q14" s="10" t="s">
        <v>152</v>
      </c>
      <c r="R14" s="18">
        <v>1768.5642224293099</v>
      </c>
      <c r="S14" s="10" t="s">
        <v>169</v>
      </c>
    </row>
    <row r="15" spans="1:19" x14ac:dyDescent="0.2">
      <c r="A15" s="12" t="s">
        <v>174</v>
      </c>
      <c r="B15" s="18">
        <v>498.34289582424401</v>
      </c>
      <c r="C15" s="10" t="s">
        <v>152</v>
      </c>
      <c r="D15" s="18">
        <v>0</v>
      </c>
      <c r="E15" s="10" t="s">
        <v>167</v>
      </c>
      <c r="F15" s="18">
        <v>11069.9861095385</v>
      </c>
      <c r="G15" s="10" t="s">
        <v>175</v>
      </c>
      <c r="H15" s="18">
        <v>2780.1781687124098</v>
      </c>
      <c r="I15" s="10" t="s">
        <v>152</v>
      </c>
      <c r="J15" s="18">
        <v>615.88696267772696</v>
      </c>
      <c r="K15" s="10" t="s">
        <v>152</v>
      </c>
      <c r="L15" s="18">
        <v>0</v>
      </c>
      <c r="M15" s="10" t="s">
        <v>167</v>
      </c>
      <c r="N15" s="18">
        <v>3445.3327618057401</v>
      </c>
      <c r="O15" s="10" t="s">
        <v>152</v>
      </c>
      <c r="P15" s="18">
        <v>2216.5100656609802</v>
      </c>
      <c r="Q15" s="10" t="s">
        <v>152</v>
      </c>
      <c r="R15" s="18">
        <v>1788.8348131852999</v>
      </c>
      <c r="S15" s="10" t="s">
        <v>169</v>
      </c>
    </row>
    <row r="16" spans="1:19" x14ac:dyDescent="0.2">
      <c r="A16" s="12" t="s">
        <v>176</v>
      </c>
      <c r="B16" s="18">
        <v>544.68913631318503</v>
      </c>
      <c r="C16" s="10" t="s">
        <v>152</v>
      </c>
      <c r="D16" s="18">
        <v>0</v>
      </c>
      <c r="E16" s="10" t="s">
        <v>167</v>
      </c>
      <c r="F16" s="18">
        <v>11076.149844301601</v>
      </c>
      <c r="G16" s="10" t="s">
        <v>152</v>
      </c>
      <c r="H16" s="18">
        <v>2829.6450934148202</v>
      </c>
      <c r="I16" s="10" t="s">
        <v>152</v>
      </c>
      <c r="J16" s="18">
        <v>645.70710508855598</v>
      </c>
      <c r="K16" s="10" t="s">
        <v>152</v>
      </c>
      <c r="L16" s="18">
        <v>0</v>
      </c>
      <c r="M16" s="10" t="s">
        <v>167</v>
      </c>
      <c r="N16" s="18">
        <v>3336.7896756291598</v>
      </c>
      <c r="O16" s="10" t="s">
        <v>152</v>
      </c>
      <c r="P16" s="18">
        <v>2291.5344273641199</v>
      </c>
      <c r="Q16" s="10" t="s">
        <v>152</v>
      </c>
      <c r="R16" s="18">
        <v>1788.7558466993601</v>
      </c>
      <c r="S16" s="10" t="s">
        <v>169</v>
      </c>
    </row>
    <row r="17" spans="1:19" x14ac:dyDescent="0.2">
      <c r="A17" s="12" t="s">
        <v>177</v>
      </c>
      <c r="B17" s="18">
        <v>532.468942692979</v>
      </c>
      <c r="C17" s="10" t="s">
        <v>152</v>
      </c>
      <c r="D17" s="18">
        <v>0</v>
      </c>
      <c r="E17" s="10" t="s">
        <v>167</v>
      </c>
      <c r="F17" s="18">
        <v>10162.7824912464</v>
      </c>
      <c r="G17" s="10" t="s">
        <v>152</v>
      </c>
      <c r="H17" s="18">
        <v>2623.5681154502599</v>
      </c>
      <c r="I17" s="10" t="s">
        <v>152</v>
      </c>
      <c r="J17" s="18">
        <v>625.78849517312301</v>
      </c>
      <c r="K17" s="10" t="s">
        <v>152</v>
      </c>
      <c r="L17" s="18">
        <v>0</v>
      </c>
      <c r="M17" s="10" t="s">
        <v>167</v>
      </c>
      <c r="N17" s="18">
        <v>3393.3411958688898</v>
      </c>
      <c r="O17" s="10" t="s">
        <v>152</v>
      </c>
      <c r="P17" s="18">
        <v>2180.35480203517</v>
      </c>
      <c r="Q17" s="10" t="s">
        <v>152</v>
      </c>
      <c r="R17" s="18">
        <v>1745.6184577451199</v>
      </c>
      <c r="S17" s="10" t="s">
        <v>169</v>
      </c>
    </row>
    <row r="18" spans="1:19" x14ac:dyDescent="0.2">
      <c r="A18" s="12" t="s">
        <v>178</v>
      </c>
      <c r="B18" s="18">
        <v>476.24379889202999</v>
      </c>
      <c r="C18" s="10" t="s">
        <v>152</v>
      </c>
      <c r="D18" s="18">
        <v>0</v>
      </c>
      <c r="E18" s="10" t="s">
        <v>167</v>
      </c>
      <c r="F18" s="18">
        <v>9331.7523706434004</v>
      </c>
      <c r="G18" s="10" t="s">
        <v>152</v>
      </c>
      <c r="H18" s="18">
        <v>2549.4513805553502</v>
      </c>
      <c r="I18" s="10" t="s">
        <v>152</v>
      </c>
      <c r="J18" s="18">
        <v>573.10344936131901</v>
      </c>
      <c r="K18" s="10" t="s">
        <v>152</v>
      </c>
      <c r="L18" s="18">
        <v>0</v>
      </c>
      <c r="M18" s="10" t="s">
        <v>167</v>
      </c>
      <c r="N18" s="18">
        <v>3505.3019289250601</v>
      </c>
      <c r="O18" s="10" t="s">
        <v>152</v>
      </c>
      <c r="P18" s="18">
        <v>2069.61737519702</v>
      </c>
      <c r="Q18" s="10" t="s">
        <v>152</v>
      </c>
      <c r="R18" s="18">
        <v>1737.8993094053901</v>
      </c>
      <c r="S18" s="10" t="s">
        <v>169</v>
      </c>
    </row>
    <row r="19" spans="1:19" x14ac:dyDescent="0.2">
      <c r="A19" s="12" t="s">
        <v>179</v>
      </c>
      <c r="B19" s="18">
        <v>444.90642431997901</v>
      </c>
      <c r="C19" s="10" t="s">
        <v>152</v>
      </c>
      <c r="D19" s="18">
        <v>0</v>
      </c>
      <c r="E19" s="10" t="s">
        <v>167</v>
      </c>
      <c r="F19" s="18">
        <v>9110.8696866891805</v>
      </c>
      <c r="G19" s="10" t="s">
        <v>152</v>
      </c>
      <c r="H19" s="18">
        <v>2528.8151331007698</v>
      </c>
      <c r="I19" s="10" t="s">
        <v>152</v>
      </c>
      <c r="J19" s="18">
        <v>578.19329675320103</v>
      </c>
      <c r="K19" s="10" t="s">
        <v>152</v>
      </c>
      <c r="L19" s="18">
        <v>0</v>
      </c>
      <c r="M19" s="10" t="s">
        <v>167</v>
      </c>
      <c r="N19" s="18">
        <v>3526.21101065314</v>
      </c>
      <c r="O19" s="10" t="s">
        <v>152</v>
      </c>
      <c r="P19" s="18">
        <v>2274.5744286837798</v>
      </c>
      <c r="Q19" s="10" t="s">
        <v>152</v>
      </c>
      <c r="R19" s="18">
        <v>1763.47932377288</v>
      </c>
      <c r="S19" s="10" t="s">
        <v>169</v>
      </c>
    </row>
    <row r="20" spans="1:19" x14ac:dyDescent="0.2">
      <c r="A20" s="12" t="s">
        <v>180</v>
      </c>
      <c r="B20" s="18">
        <v>393.15207369375202</v>
      </c>
      <c r="C20" s="10" t="s">
        <v>152</v>
      </c>
      <c r="D20" s="18">
        <v>0</v>
      </c>
      <c r="E20" s="10" t="s">
        <v>167</v>
      </c>
      <c r="F20" s="18">
        <v>8558.0014860684405</v>
      </c>
      <c r="G20" s="10" t="s">
        <v>152</v>
      </c>
      <c r="H20" s="18">
        <v>2362.97470939195</v>
      </c>
      <c r="I20" s="10" t="s">
        <v>152</v>
      </c>
      <c r="J20" s="18">
        <v>564.32139477004296</v>
      </c>
      <c r="K20" s="10" t="s">
        <v>152</v>
      </c>
      <c r="L20" s="18">
        <v>0</v>
      </c>
      <c r="M20" s="10" t="s">
        <v>167</v>
      </c>
      <c r="N20" s="18">
        <v>3508.6902137901102</v>
      </c>
      <c r="O20" s="10" t="s">
        <v>152</v>
      </c>
      <c r="P20" s="18">
        <v>2140.5533598992301</v>
      </c>
      <c r="Q20" s="10" t="s">
        <v>152</v>
      </c>
      <c r="R20" s="18">
        <v>1711.36609308061</v>
      </c>
      <c r="S20" s="10" t="s">
        <v>169</v>
      </c>
    </row>
    <row r="21" spans="1:19" x14ac:dyDescent="0.2">
      <c r="A21" s="12" t="s">
        <v>181</v>
      </c>
      <c r="B21" s="18">
        <v>381.89098397851097</v>
      </c>
      <c r="C21" s="10" t="s">
        <v>152</v>
      </c>
      <c r="D21" s="18">
        <v>0</v>
      </c>
      <c r="E21" s="10" t="s">
        <v>167</v>
      </c>
      <c r="F21" s="18">
        <v>8097.1312098972303</v>
      </c>
      <c r="G21" s="10" t="s">
        <v>152</v>
      </c>
      <c r="H21" s="18">
        <v>2212.37096066307</v>
      </c>
      <c r="I21" s="10" t="s">
        <v>152</v>
      </c>
      <c r="J21" s="18">
        <v>303.61141928112801</v>
      </c>
      <c r="K21" s="10" t="s">
        <v>169</v>
      </c>
      <c r="L21" s="18">
        <v>0</v>
      </c>
      <c r="M21" s="10" t="s">
        <v>167</v>
      </c>
      <c r="N21" s="18">
        <v>3414.9985084664299</v>
      </c>
      <c r="O21" s="10" t="s">
        <v>152</v>
      </c>
      <c r="P21" s="18">
        <v>2386.6449277332799</v>
      </c>
      <c r="Q21" s="10" t="s">
        <v>152</v>
      </c>
      <c r="R21" s="18">
        <v>1664.9728076838301</v>
      </c>
      <c r="S21" s="10" t="s">
        <v>169</v>
      </c>
    </row>
    <row r="22" spans="1:19" x14ac:dyDescent="0.2">
      <c r="A22" s="12" t="s">
        <v>182</v>
      </c>
      <c r="B22" s="18">
        <v>379.515797006561</v>
      </c>
      <c r="C22" s="10" t="s">
        <v>152</v>
      </c>
      <c r="D22" s="18">
        <v>0</v>
      </c>
      <c r="E22" s="10" t="s">
        <v>167</v>
      </c>
      <c r="F22" s="18">
        <v>7824.33161645771</v>
      </c>
      <c r="G22" s="10" t="s">
        <v>152</v>
      </c>
      <c r="H22" s="18">
        <v>2469.3721332148298</v>
      </c>
      <c r="I22" s="10" t="s">
        <v>152</v>
      </c>
      <c r="J22" s="18">
        <v>0</v>
      </c>
      <c r="K22" s="10" t="s">
        <v>183</v>
      </c>
      <c r="L22" s="18">
        <v>0</v>
      </c>
      <c r="M22" s="10" t="s">
        <v>167</v>
      </c>
      <c r="N22" s="18">
        <v>3807.0703616782998</v>
      </c>
      <c r="O22" s="10" t="s">
        <v>152</v>
      </c>
      <c r="P22" s="18">
        <v>2474.9590798448598</v>
      </c>
      <c r="Q22" s="10" t="s">
        <v>152</v>
      </c>
      <c r="R22" s="18">
        <v>1803.02794725934</v>
      </c>
      <c r="S22" s="10" t="s">
        <v>169</v>
      </c>
    </row>
    <row r="23" spans="1:19" x14ac:dyDescent="0.2">
      <c r="A23" s="12" t="s">
        <v>184</v>
      </c>
      <c r="B23" s="18">
        <v>473.00861882826302</v>
      </c>
      <c r="C23" s="10" t="s">
        <v>152</v>
      </c>
      <c r="D23" s="18">
        <v>0</v>
      </c>
      <c r="E23" s="10" t="s">
        <v>167</v>
      </c>
      <c r="F23" s="18">
        <v>7366.6633464482202</v>
      </c>
      <c r="G23" s="10" t="s">
        <v>152</v>
      </c>
      <c r="H23" s="18">
        <v>2510.0877110106399</v>
      </c>
      <c r="I23" s="10" t="s">
        <v>152</v>
      </c>
      <c r="J23" s="18">
        <v>0</v>
      </c>
      <c r="K23" s="10" t="s">
        <v>167</v>
      </c>
      <c r="L23" s="18">
        <v>0</v>
      </c>
      <c r="M23" s="10" t="s">
        <v>167</v>
      </c>
      <c r="N23" s="18">
        <v>3963.83133348203</v>
      </c>
      <c r="O23" s="10" t="s">
        <v>152</v>
      </c>
      <c r="P23" s="18">
        <v>2844.8128937624601</v>
      </c>
      <c r="Q23" s="10" t="s">
        <v>152</v>
      </c>
      <c r="R23" s="18">
        <v>1891.15941174462</v>
      </c>
      <c r="S23" s="10" t="s">
        <v>169</v>
      </c>
    </row>
    <row r="24" spans="1:19" x14ac:dyDescent="0.2">
      <c r="A24" s="12" t="s">
        <v>185</v>
      </c>
      <c r="B24" s="18">
        <v>620.33050701364095</v>
      </c>
      <c r="C24" s="10" t="s">
        <v>152</v>
      </c>
      <c r="D24" s="18">
        <v>0</v>
      </c>
      <c r="E24" s="10" t="s">
        <v>167</v>
      </c>
      <c r="F24" s="18">
        <v>6924.4344405840902</v>
      </c>
      <c r="G24" s="10" t="s">
        <v>152</v>
      </c>
      <c r="H24" s="18">
        <v>2563.69151404581</v>
      </c>
      <c r="I24" s="10" t="s">
        <v>152</v>
      </c>
      <c r="J24" s="18">
        <v>0</v>
      </c>
      <c r="K24" s="10" t="s">
        <v>167</v>
      </c>
      <c r="L24" s="18">
        <v>0</v>
      </c>
      <c r="M24" s="10" t="s">
        <v>167</v>
      </c>
      <c r="N24" s="18">
        <v>3091.8672903421798</v>
      </c>
      <c r="O24" s="10" t="s">
        <v>152</v>
      </c>
      <c r="P24" s="18">
        <v>2253.28038177597</v>
      </c>
      <c r="Q24" s="10" t="s">
        <v>186</v>
      </c>
      <c r="R24" s="18">
        <v>1616.51203970814</v>
      </c>
      <c r="S24" s="10" t="s">
        <v>169</v>
      </c>
    </row>
    <row r="25" spans="1:19" x14ac:dyDescent="0.2">
      <c r="A25" s="12" t="s">
        <v>187</v>
      </c>
      <c r="B25" s="18">
        <v>541.766540009501</v>
      </c>
      <c r="C25" s="10" t="s">
        <v>152</v>
      </c>
      <c r="D25" s="18">
        <v>0</v>
      </c>
      <c r="E25" s="10" t="s">
        <v>167</v>
      </c>
      <c r="F25" s="18">
        <v>7454.99622629435</v>
      </c>
      <c r="G25" s="10" t="s">
        <v>152</v>
      </c>
      <c r="H25" s="18">
        <v>2530.2201385162002</v>
      </c>
      <c r="I25" s="10" t="s">
        <v>152</v>
      </c>
      <c r="J25" s="18">
        <v>0</v>
      </c>
      <c r="K25" s="10" t="s">
        <v>167</v>
      </c>
      <c r="L25" s="18">
        <v>0</v>
      </c>
      <c r="M25" s="10" t="s">
        <v>167</v>
      </c>
      <c r="N25" s="18">
        <v>3263.2726062024699</v>
      </c>
      <c r="O25" s="10" t="s">
        <v>152</v>
      </c>
      <c r="P25" s="18">
        <v>2034.9478144714001</v>
      </c>
      <c r="Q25" s="10" t="s">
        <v>152</v>
      </c>
      <c r="R25" s="18">
        <v>1636.8169753044999</v>
      </c>
      <c r="S25" s="10" t="s">
        <v>169</v>
      </c>
    </row>
    <row r="26" spans="1:19" x14ac:dyDescent="0.2">
      <c r="A26" s="12" t="s">
        <v>188</v>
      </c>
      <c r="B26" s="18">
        <v>458.40269824049602</v>
      </c>
      <c r="C26" s="10" t="s">
        <v>152</v>
      </c>
      <c r="D26" s="18">
        <v>0</v>
      </c>
      <c r="E26" s="10" t="s">
        <v>167</v>
      </c>
      <c r="F26" s="18">
        <v>7037.1146091213996</v>
      </c>
      <c r="G26" s="10" t="s">
        <v>152</v>
      </c>
      <c r="H26" s="18">
        <v>2578.1270992579298</v>
      </c>
      <c r="I26" s="10" t="s">
        <v>152</v>
      </c>
      <c r="J26" s="18">
        <v>0</v>
      </c>
      <c r="K26" s="10" t="s">
        <v>167</v>
      </c>
      <c r="L26" s="18">
        <v>0</v>
      </c>
      <c r="M26" s="10" t="s">
        <v>167</v>
      </c>
      <c r="N26" s="18">
        <v>3037.2039144096798</v>
      </c>
      <c r="O26" s="10" t="s">
        <v>152</v>
      </c>
      <c r="P26" s="18">
        <v>1980.01459759195</v>
      </c>
      <c r="Q26" s="10" t="s">
        <v>152</v>
      </c>
      <c r="R26" s="18">
        <v>1578.73475312505</v>
      </c>
      <c r="S26" s="10" t="s">
        <v>169</v>
      </c>
    </row>
    <row r="27" spans="1:19" x14ac:dyDescent="0.2">
      <c r="A27" s="12" t="s">
        <v>189</v>
      </c>
      <c r="B27" s="18">
        <v>307.11395165714202</v>
      </c>
      <c r="C27" s="10" t="s">
        <v>152</v>
      </c>
      <c r="D27" s="18">
        <v>0</v>
      </c>
      <c r="E27" s="10" t="s">
        <v>167</v>
      </c>
      <c r="F27" s="18">
        <v>6067.9909974088796</v>
      </c>
      <c r="G27" s="10" t="s">
        <v>152</v>
      </c>
      <c r="H27" s="18">
        <v>1950.5608399924399</v>
      </c>
      <c r="I27" s="10" t="s">
        <v>152</v>
      </c>
      <c r="J27" s="18">
        <v>0</v>
      </c>
      <c r="K27" s="10" t="s">
        <v>167</v>
      </c>
      <c r="L27" s="18">
        <v>0</v>
      </c>
      <c r="M27" s="10" t="s">
        <v>167</v>
      </c>
      <c r="N27" s="18">
        <v>2225.1843033550699</v>
      </c>
      <c r="O27" s="10" t="s">
        <v>152</v>
      </c>
      <c r="P27" s="18">
        <v>1455.7849505315901</v>
      </c>
      <c r="Q27" s="10" t="s">
        <v>152</v>
      </c>
      <c r="R27" s="18">
        <v>1179.1339128340801</v>
      </c>
      <c r="S27" s="10" t="s">
        <v>169</v>
      </c>
    </row>
    <row r="28" spans="1:19" x14ac:dyDescent="0.2">
      <c r="A28" s="12" t="s">
        <v>190</v>
      </c>
      <c r="B28" s="18">
        <v>460.42837216599997</v>
      </c>
      <c r="C28" s="10" t="s">
        <v>152</v>
      </c>
      <c r="D28" s="18">
        <v>0</v>
      </c>
      <c r="E28" s="10" t="s">
        <v>167</v>
      </c>
      <c r="F28" s="18">
        <v>7598.3179836711697</v>
      </c>
      <c r="G28" s="10" t="s">
        <v>152</v>
      </c>
      <c r="H28" s="18">
        <v>2304.8421982032401</v>
      </c>
      <c r="I28" s="10" t="s">
        <v>152</v>
      </c>
      <c r="J28" s="18">
        <v>0</v>
      </c>
      <c r="K28" s="10" t="s">
        <v>167</v>
      </c>
      <c r="L28" s="18">
        <v>0</v>
      </c>
      <c r="M28" s="10" t="s">
        <v>167</v>
      </c>
      <c r="N28" s="18">
        <v>746.51599475833802</v>
      </c>
      <c r="O28" s="10" t="s">
        <v>152</v>
      </c>
      <c r="P28" s="18">
        <v>1485.5262492033601</v>
      </c>
      <c r="Q28" s="10" t="s">
        <v>152</v>
      </c>
      <c r="R28" s="18">
        <v>888.82415872261402</v>
      </c>
      <c r="S28" s="10" t="s">
        <v>169</v>
      </c>
    </row>
    <row r="29" spans="1:19" x14ac:dyDescent="0.2">
      <c r="A29" s="12" t="s">
        <v>191</v>
      </c>
      <c r="B29" s="18">
        <v>420.36517923522598</v>
      </c>
      <c r="C29" s="10" t="s">
        <v>152</v>
      </c>
      <c r="D29" s="18">
        <v>0</v>
      </c>
      <c r="E29" s="10" t="s">
        <v>167</v>
      </c>
      <c r="F29" s="18">
        <v>6777.6685686703104</v>
      </c>
      <c r="G29" s="10" t="s">
        <v>152</v>
      </c>
      <c r="H29" s="18">
        <v>2185.9593296009598</v>
      </c>
      <c r="I29" s="10" t="s">
        <v>152</v>
      </c>
      <c r="J29" s="18">
        <v>0</v>
      </c>
      <c r="K29" s="10" t="s">
        <v>167</v>
      </c>
      <c r="L29" s="18">
        <v>0</v>
      </c>
      <c r="M29" s="10" t="s">
        <v>167</v>
      </c>
      <c r="N29" s="18">
        <v>1057.2072785559601</v>
      </c>
      <c r="O29" s="10" t="s">
        <v>152</v>
      </c>
      <c r="P29" s="18">
        <v>1345.9337816110101</v>
      </c>
      <c r="Q29" s="10" t="s">
        <v>152</v>
      </c>
      <c r="R29" s="18">
        <v>925.12303250253501</v>
      </c>
      <c r="S29" s="10" t="s">
        <v>169</v>
      </c>
    </row>
    <row r="30" spans="1:19" x14ac:dyDescent="0.2">
      <c r="A30" s="12" t="s">
        <v>192</v>
      </c>
      <c r="B30" s="18">
        <v>505.84205488139997</v>
      </c>
      <c r="C30" s="10" t="s">
        <v>152</v>
      </c>
      <c r="D30" s="18">
        <v>0</v>
      </c>
      <c r="E30" s="10" t="s">
        <v>167</v>
      </c>
      <c r="F30" s="18">
        <v>7132.5558737582196</v>
      </c>
      <c r="G30" s="10" t="s">
        <v>152</v>
      </c>
      <c r="H30" s="18">
        <v>2113.3603336747001</v>
      </c>
      <c r="I30" s="10" t="s">
        <v>152</v>
      </c>
      <c r="J30" s="18">
        <v>0</v>
      </c>
      <c r="K30" s="10" t="s">
        <v>167</v>
      </c>
      <c r="L30" s="18">
        <v>0</v>
      </c>
      <c r="M30" s="10" t="s">
        <v>167</v>
      </c>
      <c r="N30" s="18">
        <v>1492.7412448505099</v>
      </c>
      <c r="O30" s="10" t="s">
        <v>152</v>
      </c>
      <c r="P30" s="18">
        <v>1421.26857364645</v>
      </c>
      <c r="Q30" s="10" t="s">
        <v>152</v>
      </c>
      <c r="R30" s="18">
        <v>1037.4899598408199</v>
      </c>
      <c r="S30" s="10" t="s">
        <v>169</v>
      </c>
    </row>
    <row r="31" spans="1:19" x14ac:dyDescent="0.2">
      <c r="A31" s="12" t="s">
        <v>193</v>
      </c>
      <c r="B31" s="18">
        <v>480.73077892408998</v>
      </c>
      <c r="C31" s="10" t="s">
        <v>152</v>
      </c>
      <c r="D31" s="18">
        <v>0</v>
      </c>
      <c r="E31" s="10" t="s">
        <v>167</v>
      </c>
      <c r="F31" s="18">
        <v>6867.2541920443</v>
      </c>
      <c r="G31" s="10" t="s">
        <v>152</v>
      </c>
      <c r="H31" s="18">
        <v>1841.5707269869899</v>
      </c>
      <c r="I31" s="10" t="s">
        <v>152</v>
      </c>
      <c r="J31" s="18">
        <v>0</v>
      </c>
      <c r="K31" s="10" t="s">
        <v>152</v>
      </c>
      <c r="L31" s="18">
        <v>0</v>
      </c>
      <c r="M31" s="10" t="s">
        <v>194</v>
      </c>
      <c r="N31" s="18">
        <v>1257.4981633740699</v>
      </c>
      <c r="O31" s="10" t="s">
        <v>152</v>
      </c>
      <c r="P31" s="18">
        <v>1434.86128474116</v>
      </c>
      <c r="Q31" s="10" t="s">
        <v>152</v>
      </c>
      <c r="R31" s="18">
        <v>923.58000673833499</v>
      </c>
      <c r="S31" s="10" t="s">
        <v>169</v>
      </c>
    </row>
    <row r="32" spans="1:19" x14ac:dyDescent="0.2">
      <c r="A32" s="15" t="s">
        <v>195</v>
      </c>
      <c r="B32" s="19">
        <v>470.49830094926898</v>
      </c>
      <c r="C32" s="14" t="s">
        <v>152</v>
      </c>
      <c r="D32" s="19">
        <v>0</v>
      </c>
      <c r="E32" s="14" t="s">
        <v>167</v>
      </c>
      <c r="F32" s="19">
        <v>7111.9174021039198</v>
      </c>
      <c r="G32" s="14" t="s">
        <v>152</v>
      </c>
      <c r="H32" s="19">
        <v>1707.43797046499</v>
      </c>
      <c r="I32" s="14" t="s">
        <v>152</v>
      </c>
      <c r="J32" s="19">
        <v>0</v>
      </c>
      <c r="K32" s="14" t="s">
        <v>152</v>
      </c>
      <c r="L32" s="19">
        <v>0</v>
      </c>
      <c r="M32" s="14" t="s">
        <v>194</v>
      </c>
      <c r="N32" s="19">
        <v>1186.6699606631901</v>
      </c>
      <c r="O32" s="14" t="s">
        <v>152</v>
      </c>
      <c r="P32" s="19">
        <v>1498.36247379459</v>
      </c>
      <c r="Q32" s="14" t="s">
        <v>152</v>
      </c>
      <c r="R32" s="19">
        <v>889.755515853053</v>
      </c>
      <c r="S32" s="14" t="s">
        <v>169</v>
      </c>
    </row>
    <row r="34" spans="1:2" x14ac:dyDescent="0.2">
      <c r="A34" s="16" t="s">
        <v>196</v>
      </c>
      <c r="B34" s="16" t="s">
        <v>197</v>
      </c>
    </row>
    <row r="36" spans="1:2" x14ac:dyDescent="0.2">
      <c r="B36" s="16" t="s">
        <v>198</v>
      </c>
    </row>
    <row r="37" spans="1:2" x14ac:dyDescent="0.2">
      <c r="B37" s="16" t="s">
        <v>199</v>
      </c>
    </row>
    <row r="38" spans="1:2" x14ac:dyDescent="0.2">
      <c r="B38" s="16" t="s">
        <v>200</v>
      </c>
    </row>
    <row r="39" spans="1:2" x14ac:dyDescent="0.2">
      <c r="B39" s="16" t="s">
        <v>201</v>
      </c>
    </row>
    <row r="40" spans="1:2" x14ac:dyDescent="0.2">
      <c r="B40" s="16" t="s">
        <v>202</v>
      </c>
    </row>
    <row r="42" spans="1:2" x14ac:dyDescent="0.2">
      <c r="B42" s="16" t="s">
        <v>203</v>
      </c>
    </row>
    <row r="43" spans="1:2" x14ac:dyDescent="0.2">
      <c r="B43" s="16" t="s">
        <v>204</v>
      </c>
    </row>
    <row r="46" spans="1:2" x14ac:dyDescent="0.2">
      <c r="A46" s="17" t="str">
        <f>HYPERLINK("#'CASINO 3'!A2", "&lt;&lt;&lt; Previous table")</f>
        <v>&lt;&lt;&lt; Previous table</v>
      </c>
    </row>
    <row r="47" spans="1:2" x14ac:dyDescent="0.2">
      <c r="A47" s="17" t="str">
        <f>HYPERLINK("#'CASINO 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HYPERLINK("#'INDEX'!B63", "Link to index")</f>
        <v>Link to index</v>
      </c>
    </row>
    <row r="2" spans="1:19" ht="15.75" customHeight="1" x14ac:dyDescent="0.2">
      <c r="A2" s="27" t="s">
        <v>348</v>
      </c>
      <c r="B2" s="28"/>
      <c r="C2" s="28"/>
      <c r="D2" s="28"/>
      <c r="E2" s="28"/>
      <c r="F2" s="28"/>
      <c r="G2" s="28"/>
      <c r="H2" s="28"/>
      <c r="I2" s="28"/>
      <c r="J2" s="28"/>
      <c r="K2" s="28"/>
      <c r="L2" s="28"/>
      <c r="M2" s="28"/>
      <c r="N2" s="28"/>
      <c r="O2" s="28"/>
      <c r="P2" s="28"/>
      <c r="Q2" s="28"/>
      <c r="R2" s="28"/>
      <c r="S2" s="28"/>
    </row>
    <row r="3" spans="1:19" ht="15.75" customHeight="1" x14ac:dyDescent="0.2">
      <c r="A3" s="27" t="s">
        <v>74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167</v>
      </c>
      <c r="D7" s="18">
        <v>3.3868824386714498</v>
      </c>
      <c r="E7" s="10" t="s">
        <v>152</v>
      </c>
      <c r="F7" s="18">
        <v>0</v>
      </c>
      <c r="G7" s="10" t="s">
        <v>167</v>
      </c>
      <c r="H7" s="18">
        <v>4.1966882537262098</v>
      </c>
      <c r="I7" s="10" t="s">
        <v>152</v>
      </c>
      <c r="J7" s="18">
        <v>0</v>
      </c>
      <c r="K7" s="10" t="s">
        <v>167</v>
      </c>
      <c r="L7" s="18">
        <v>7.2869734549554197</v>
      </c>
      <c r="M7" s="10" t="s">
        <v>152</v>
      </c>
      <c r="N7" s="18">
        <v>0.63837884486400198</v>
      </c>
      <c r="O7" s="10" t="s">
        <v>152</v>
      </c>
      <c r="P7" s="18">
        <v>0</v>
      </c>
      <c r="Q7" s="10" t="s">
        <v>246</v>
      </c>
      <c r="R7" s="18">
        <v>2.2536463573538801</v>
      </c>
      <c r="S7" s="10" t="s">
        <v>169</v>
      </c>
    </row>
    <row r="8" spans="1:19" x14ac:dyDescent="0.2">
      <c r="A8" s="12" t="s">
        <v>164</v>
      </c>
      <c r="B8" s="18">
        <v>0</v>
      </c>
      <c r="C8" s="10" t="s">
        <v>167</v>
      </c>
      <c r="D8" s="18">
        <v>1.52745332625346</v>
      </c>
      <c r="E8" s="10" t="s">
        <v>152</v>
      </c>
      <c r="F8" s="18">
        <v>0</v>
      </c>
      <c r="G8" s="10" t="s">
        <v>167</v>
      </c>
      <c r="H8" s="18">
        <v>2.1110080469657899</v>
      </c>
      <c r="I8" s="10" t="s">
        <v>152</v>
      </c>
      <c r="J8" s="18">
        <v>0</v>
      </c>
      <c r="K8" s="10" t="s">
        <v>167</v>
      </c>
      <c r="L8" s="18">
        <v>7.5522142162408903</v>
      </c>
      <c r="M8" s="10" t="s">
        <v>152</v>
      </c>
      <c r="N8" s="18">
        <v>0.46276351614834799</v>
      </c>
      <c r="O8" s="10" t="s">
        <v>152</v>
      </c>
      <c r="P8" s="18">
        <v>0</v>
      </c>
      <c r="Q8" s="10" t="s">
        <v>246</v>
      </c>
      <c r="R8" s="18">
        <v>1.2048030985062299</v>
      </c>
      <c r="S8" s="10" t="s">
        <v>169</v>
      </c>
    </row>
    <row r="9" spans="1:19" x14ac:dyDescent="0.2">
      <c r="A9" s="12" t="s">
        <v>165</v>
      </c>
      <c r="B9" s="18">
        <v>0</v>
      </c>
      <c r="C9" s="10" t="s">
        <v>167</v>
      </c>
      <c r="D9" s="18">
        <v>1.5181759283740699</v>
      </c>
      <c r="E9" s="10" t="s">
        <v>152</v>
      </c>
      <c r="F9" s="18">
        <v>0</v>
      </c>
      <c r="G9" s="10" t="s">
        <v>167</v>
      </c>
      <c r="H9" s="18">
        <v>2.5206847849188301</v>
      </c>
      <c r="I9" s="10" t="s">
        <v>152</v>
      </c>
      <c r="J9" s="18">
        <v>0</v>
      </c>
      <c r="K9" s="10" t="s">
        <v>167</v>
      </c>
      <c r="L9" s="18">
        <v>3.17326217094215</v>
      </c>
      <c r="M9" s="10" t="s">
        <v>152</v>
      </c>
      <c r="N9" s="18">
        <v>0.43898846986134998</v>
      </c>
      <c r="O9" s="10" t="s">
        <v>152</v>
      </c>
      <c r="P9" s="18">
        <v>0</v>
      </c>
      <c r="Q9" s="10" t="s">
        <v>246</v>
      </c>
      <c r="R9" s="18">
        <v>1.1651350087744401</v>
      </c>
      <c r="S9" s="10" t="s">
        <v>169</v>
      </c>
    </row>
    <row r="10" spans="1:19" x14ac:dyDescent="0.2">
      <c r="A10" s="12" t="s">
        <v>166</v>
      </c>
      <c r="B10" s="18">
        <v>0</v>
      </c>
      <c r="C10" s="10" t="s">
        <v>167</v>
      </c>
      <c r="D10" s="18">
        <v>1.46804562354014</v>
      </c>
      <c r="E10" s="10" t="s">
        <v>152</v>
      </c>
      <c r="F10" s="18">
        <v>0</v>
      </c>
      <c r="G10" s="10" t="s">
        <v>167</v>
      </c>
      <c r="H10" s="18">
        <v>3.4296170445652501</v>
      </c>
      <c r="I10" s="10" t="s">
        <v>152</v>
      </c>
      <c r="J10" s="18">
        <v>0</v>
      </c>
      <c r="K10" s="10" t="s">
        <v>167</v>
      </c>
      <c r="L10" s="18">
        <v>3.3221477447674101</v>
      </c>
      <c r="M10" s="10" t="s">
        <v>152</v>
      </c>
      <c r="N10" s="18">
        <v>0.43287510133155399</v>
      </c>
      <c r="O10" s="10" t="s">
        <v>152</v>
      </c>
      <c r="P10" s="18">
        <v>0</v>
      </c>
      <c r="Q10" s="10" t="s">
        <v>246</v>
      </c>
      <c r="R10" s="18">
        <v>1.32258773472103</v>
      </c>
      <c r="S10" s="10" t="s">
        <v>169</v>
      </c>
    </row>
    <row r="11" spans="1:19" x14ac:dyDescent="0.2">
      <c r="A11" s="12" t="s">
        <v>170</v>
      </c>
      <c r="B11" s="18">
        <v>0</v>
      </c>
      <c r="C11" s="10" t="s">
        <v>167</v>
      </c>
      <c r="D11" s="18">
        <v>1.48406032958036</v>
      </c>
      <c r="E11" s="10" t="s">
        <v>152</v>
      </c>
      <c r="F11" s="18">
        <v>0</v>
      </c>
      <c r="G11" s="10" t="s">
        <v>167</v>
      </c>
      <c r="H11" s="18">
        <v>3.9912484198759799</v>
      </c>
      <c r="I11" s="10" t="s">
        <v>152</v>
      </c>
      <c r="J11" s="18">
        <v>0</v>
      </c>
      <c r="K11" s="10" t="s">
        <v>167</v>
      </c>
      <c r="L11" s="18">
        <v>3.2894057167887798</v>
      </c>
      <c r="M11" s="10" t="s">
        <v>152</v>
      </c>
      <c r="N11" s="18">
        <v>0.43279138026180303</v>
      </c>
      <c r="O11" s="10" t="s">
        <v>152</v>
      </c>
      <c r="P11" s="18">
        <v>0</v>
      </c>
      <c r="Q11" s="10" t="s">
        <v>246</v>
      </c>
      <c r="R11" s="18">
        <v>1.43835333309003</v>
      </c>
      <c r="S11" s="10" t="s">
        <v>169</v>
      </c>
    </row>
    <row r="12" spans="1:19" x14ac:dyDescent="0.2">
      <c r="A12" s="12" t="s">
        <v>171</v>
      </c>
      <c r="B12" s="18">
        <v>0</v>
      </c>
      <c r="C12" s="10" t="s">
        <v>167</v>
      </c>
      <c r="D12" s="18">
        <v>1.51112826647953</v>
      </c>
      <c r="E12" s="10" t="s">
        <v>152</v>
      </c>
      <c r="F12" s="18">
        <v>0</v>
      </c>
      <c r="G12" s="10" t="s">
        <v>167</v>
      </c>
      <c r="H12" s="18">
        <v>4.6049724506512604</v>
      </c>
      <c r="I12" s="10" t="s">
        <v>152</v>
      </c>
      <c r="J12" s="18">
        <v>0</v>
      </c>
      <c r="K12" s="10" t="s">
        <v>167</v>
      </c>
      <c r="L12" s="18">
        <v>3.9726407850526302</v>
      </c>
      <c r="M12" s="10" t="s">
        <v>152</v>
      </c>
      <c r="N12" s="18">
        <v>0.41844308538153102</v>
      </c>
      <c r="O12" s="10" t="s">
        <v>152</v>
      </c>
      <c r="P12" s="18">
        <v>0</v>
      </c>
      <c r="Q12" s="10" t="s">
        <v>246</v>
      </c>
      <c r="R12" s="18">
        <v>1.58265562613084</v>
      </c>
      <c r="S12" s="10" t="s">
        <v>169</v>
      </c>
    </row>
    <row r="13" spans="1:19" x14ac:dyDescent="0.2">
      <c r="A13" s="12" t="s">
        <v>172</v>
      </c>
      <c r="B13" s="18">
        <v>0</v>
      </c>
      <c r="C13" s="10" t="s">
        <v>167</v>
      </c>
      <c r="D13" s="18">
        <v>1.45815834425603</v>
      </c>
      <c r="E13" s="10" t="s">
        <v>152</v>
      </c>
      <c r="F13" s="18">
        <v>0</v>
      </c>
      <c r="G13" s="10" t="s">
        <v>167</v>
      </c>
      <c r="H13" s="18">
        <v>4.7910446196528902</v>
      </c>
      <c r="I13" s="10" t="s">
        <v>152</v>
      </c>
      <c r="J13" s="18">
        <v>0</v>
      </c>
      <c r="K13" s="10" t="s">
        <v>167</v>
      </c>
      <c r="L13" s="18">
        <v>3.9151457589068901</v>
      </c>
      <c r="M13" s="10" t="s">
        <v>152</v>
      </c>
      <c r="N13" s="18">
        <v>0.38835222925830198</v>
      </c>
      <c r="O13" s="10" t="s">
        <v>152</v>
      </c>
      <c r="P13" s="18">
        <v>0</v>
      </c>
      <c r="Q13" s="10" t="s">
        <v>246</v>
      </c>
      <c r="R13" s="18">
        <v>1.5967342229871799</v>
      </c>
      <c r="S13" s="10" t="s">
        <v>169</v>
      </c>
    </row>
    <row r="14" spans="1:19" x14ac:dyDescent="0.2">
      <c r="A14" s="12" t="s">
        <v>173</v>
      </c>
      <c r="B14" s="18">
        <v>0</v>
      </c>
      <c r="C14" s="10" t="s">
        <v>167</v>
      </c>
      <c r="D14" s="18">
        <v>1.4822641175062701</v>
      </c>
      <c r="E14" s="10" t="s">
        <v>152</v>
      </c>
      <c r="F14" s="18">
        <v>0</v>
      </c>
      <c r="G14" s="10" t="s">
        <v>167</v>
      </c>
      <c r="H14" s="18">
        <v>4.3650856379532801</v>
      </c>
      <c r="I14" s="10" t="s">
        <v>152</v>
      </c>
      <c r="J14" s="18">
        <v>0</v>
      </c>
      <c r="K14" s="10" t="s">
        <v>167</v>
      </c>
      <c r="L14" s="18">
        <v>4.0409871554336796</v>
      </c>
      <c r="M14" s="10" t="s">
        <v>152</v>
      </c>
      <c r="N14" s="18">
        <v>0.44773103227913802</v>
      </c>
      <c r="O14" s="10" t="s">
        <v>152</v>
      </c>
      <c r="P14" s="18">
        <v>0</v>
      </c>
      <c r="Q14" s="10" t="s">
        <v>246</v>
      </c>
      <c r="R14" s="18">
        <v>1.5433073385099201</v>
      </c>
      <c r="S14" s="10" t="s">
        <v>169</v>
      </c>
    </row>
    <row r="15" spans="1:19" x14ac:dyDescent="0.2">
      <c r="A15" s="12" t="s">
        <v>174</v>
      </c>
      <c r="B15" s="18">
        <v>0</v>
      </c>
      <c r="C15" s="10" t="s">
        <v>167</v>
      </c>
      <c r="D15" s="18">
        <v>1.4713433586389499</v>
      </c>
      <c r="E15" s="10" t="s">
        <v>152</v>
      </c>
      <c r="F15" s="18">
        <v>0</v>
      </c>
      <c r="G15" s="10" t="s">
        <v>167</v>
      </c>
      <c r="H15" s="18">
        <v>5.4895791790170501</v>
      </c>
      <c r="I15" s="10" t="s">
        <v>152</v>
      </c>
      <c r="J15" s="18">
        <v>0</v>
      </c>
      <c r="K15" s="10" t="s">
        <v>167</v>
      </c>
      <c r="L15" s="18">
        <v>4.2703160218718397</v>
      </c>
      <c r="M15" s="10" t="s">
        <v>152</v>
      </c>
      <c r="N15" s="18">
        <v>0.394760593237373</v>
      </c>
      <c r="O15" s="10" t="s">
        <v>152</v>
      </c>
      <c r="P15" s="18">
        <v>0</v>
      </c>
      <c r="Q15" s="10" t="s">
        <v>246</v>
      </c>
      <c r="R15" s="18">
        <v>1.7533206529335701</v>
      </c>
      <c r="S15" s="10" t="s">
        <v>169</v>
      </c>
    </row>
    <row r="16" spans="1:19" x14ac:dyDescent="0.2">
      <c r="A16" s="12" t="s">
        <v>176</v>
      </c>
      <c r="B16" s="18">
        <v>0</v>
      </c>
      <c r="C16" s="10" t="s">
        <v>167</v>
      </c>
      <c r="D16" s="18">
        <v>1.8812946384682501</v>
      </c>
      <c r="E16" s="10" t="s">
        <v>152</v>
      </c>
      <c r="F16" s="18">
        <v>0</v>
      </c>
      <c r="G16" s="10" t="s">
        <v>167</v>
      </c>
      <c r="H16" s="18">
        <v>5.9786793380487202</v>
      </c>
      <c r="I16" s="10" t="s">
        <v>152</v>
      </c>
      <c r="J16" s="18">
        <v>0</v>
      </c>
      <c r="K16" s="10" t="s">
        <v>167</v>
      </c>
      <c r="L16" s="18">
        <v>4.7034802107450799</v>
      </c>
      <c r="M16" s="10" t="s">
        <v>152</v>
      </c>
      <c r="N16" s="18">
        <v>0.38772027066898701</v>
      </c>
      <c r="O16" s="10" t="s">
        <v>152</v>
      </c>
      <c r="P16" s="18">
        <v>0</v>
      </c>
      <c r="Q16" s="10" t="s">
        <v>246</v>
      </c>
      <c r="R16" s="18">
        <v>1.99335658969677</v>
      </c>
      <c r="S16" s="10" t="s">
        <v>169</v>
      </c>
    </row>
    <row r="17" spans="1:19" x14ac:dyDescent="0.2">
      <c r="A17" s="12" t="s">
        <v>177</v>
      </c>
      <c r="B17" s="18">
        <v>0</v>
      </c>
      <c r="C17" s="10" t="s">
        <v>167</v>
      </c>
      <c r="D17" s="18">
        <v>1.93078816414606</v>
      </c>
      <c r="E17" s="10" t="s">
        <v>152</v>
      </c>
      <c r="F17" s="18">
        <v>0</v>
      </c>
      <c r="G17" s="10" t="s">
        <v>167</v>
      </c>
      <c r="H17" s="18">
        <v>5.3941167970039698</v>
      </c>
      <c r="I17" s="10" t="s">
        <v>152</v>
      </c>
      <c r="J17" s="18">
        <v>0</v>
      </c>
      <c r="K17" s="10" t="s">
        <v>167</v>
      </c>
      <c r="L17" s="18">
        <v>4.57173107736351</v>
      </c>
      <c r="M17" s="10" t="s">
        <v>152</v>
      </c>
      <c r="N17" s="18">
        <v>0.33641099860440099</v>
      </c>
      <c r="O17" s="10" t="s">
        <v>152</v>
      </c>
      <c r="P17" s="18">
        <v>0</v>
      </c>
      <c r="Q17" s="10" t="s">
        <v>246</v>
      </c>
      <c r="R17" s="18">
        <v>1.87895720464343</v>
      </c>
      <c r="S17" s="10" t="s">
        <v>169</v>
      </c>
    </row>
    <row r="18" spans="1:19" x14ac:dyDescent="0.2">
      <c r="A18" s="12" t="s">
        <v>178</v>
      </c>
      <c r="B18" s="18">
        <v>0</v>
      </c>
      <c r="C18" s="10" t="s">
        <v>167</v>
      </c>
      <c r="D18" s="18">
        <v>2.1625206327506099</v>
      </c>
      <c r="E18" s="10" t="s">
        <v>152</v>
      </c>
      <c r="F18" s="18">
        <v>0</v>
      </c>
      <c r="G18" s="10" t="s">
        <v>167</v>
      </c>
      <c r="H18" s="18">
        <v>5.97471003662152</v>
      </c>
      <c r="I18" s="10" t="s">
        <v>152</v>
      </c>
      <c r="J18" s="18">
        <v>0</v>
      </c>
      <c r="K18" s="10" t="s">
        <v>167</v>
      </c>
      <c r="L18" s="18">
        <v>4.9642495196605401</v>
      </c>
      <c r="M18" s="10" t="s">
        <v>152</v>
      </c>
      <c r="N18" s="18">
        <v>0.32767171276326601</v>
      </c>
      <c r="O18" s="10" t="s">
        <v>152</v>
      </c>
      <c r="P18" s="18">
        <v>0</v>
      </c>
      <c r="Q18" s="10" t="s">
        <v>246</v>
      </c>
      <c r="R18" s="18">
        <v>2.07477087304337</v>
      </c>
      <c r="S18" s="10" t="s">
        <v>169</v>
      </c>
    </row>
    <row r="19" spans="1:19" x14ac:dyDescent="0.2">
      <c r="A19" s="12" t="s">
        <v>179</v>
      </c>
      <c r="B19" s="18">
        <v>0</v>
      </c>
      <c r="C19" s="10" t="s">
        <v>167</v>
      </c>
      <c r="D19" s="18">
        <v>2.3016757746085901</v>
      </c>
      <c r="E19" s="10" t="s">
        <v>152</v>
      </c>
      <c r="F19" s="18">
        <v>0</v>
      </c>
      <c r="G19" s="10" t="s">
        <v>167</v>
      </c>
      <c r="H19" s="18">
        <v>6.2732835068773403</v>
      </c>
      <c r="I19" s="10" t="s">
        <v>152</v>
      </c>
      <c r="J19" s="18">
        <v>0</v>
      </c>
      <c r="K19" s="10" t="s">
        <v>167</v>
      </c>
      <c r="L19" s="18">
        <v>4.8198435004144997</v>
      </c>
      <c r="M19" s="10" t="s">
        <v>152</v>
      </c>
      <c r="N19" s="18">
        <v>0.39185487304521899</v>
      </c>
      <c r="O19" s="10" t="s">
        <v>152</v>
      </c>
      <c r="P19" s="18">
        <v>0</v>
      </c>
      <c r="Q19" s="10" t="s">
        <v>246</v>
      </c>
      <c r="R19" s="18">
        <v>2.19013370149358</v>
      </c>
      <c r="S19" s="10" t="s">
        <v>169</v>
      </c>
    </row>
    <row r="20" spans="1:19" x14ac:dyDescent="0.2">
      <c r="A20" s="12" t="s">
        <v>180</v>
      </c>
      <c r="B20" s="18">
        <v>0</v>
      </c>
      <c r="C20" s="10" t="s">
        <v>167</v>
      </c>
      <c r="D20" s="18">
        <v>2.26302047252479</v>
      </c>
      <c r="E20" s="10" t="s">
        <v>152</v>
      </c>
      <c r="F20" s="18">
        <v>0</v>
      </c>
      <c r="G20" s="10" t="s">
        <v>167</v>
      </c>
      <c r="H20" s="18">
        <v>6.24915248924514</v>
      </c>
      <c r="I20" s="10" t="s">
        <v>152</v>
      </c>
      <c r="J20" s="18">
        <v>0</v>
      </c>
      <c r="K20" s="10" t="s">
        <v>167</v>
      </c>
      <c r="L20" s="18">
        <v>4.6855742975729902</v>
      </c>
      <c r="M20" s="10" t="s">
        <v>152</v>
      </c>
      <c r="N20" s="18">
        <v>0.75603500284759495</v>
      </c>
      <c r="O20" s="10" t="s">
        <v>152</v>
      </c>
      <c r="P20" s="18">
        <v>0</v>
      </c>
      <c r="Q20" s="10" t="s">
        <v>246</v>
      </c>
      <c r="R20" s="18">
        <v>2.2594597094828002</v>
      </c>
      <c r="S20" s="10" t="s">
        <v>169</v>
      </c>
    </row>
    <row r="21" spans="1:19" x14ac:dyDescent="0.2">
      <c r="A21" s="12" t="s">
        <v>181</v>
      </c>
      <c r="B21" s="18">
        <v>0</v>
      </c>
      <c r="C21" s="10" t="s">
        <v>167</v>
      </c>
      <c r="D21" s="18">
        <v>2.1763478722625398</v>
      </c>
      <c r="E21" s="10" t="s">
        <v>152</v>
      </c>
      <c r="F21" s="18">
        <v>0</v>
      </c>
      <c r="G21" s="10" t="s">
        <v>167</v>
      </c>
      <c r="H21" s="18">
        <v>6.2069252949839102</v>
      </c>
      <c r="I21" s="10" t="s">
        <v>152</v>
      </c>
      <c r="J21" s="18">
        <v>9.1506184831582598</v>
      </c>
      <c r="K21" s="10" t="s">
        <v>152</v>
      </c>
      <c r="L21" s="18">
        <v>5.1020152459041004</v>
      </c>
      <c r="M21" s="10" t="s">
        <v>152</v>
      </c>
      <c r="N21" s="18">
        <v>0.79866311804281898</v>
      </c>
      <c r="O21" s="10" t="s">
        <v>152</v>
      </c>
      <c r="P21" s="18">
        <v>0</v>
      </c>
      <c r="Q21" s="10" t="s">
        <v>246</v>
      </c>
      <c r="R21" s="18">
        <v>2.9118281739573799</v>
      </c>
      <c r="S21" s="10" t="s">
        <v>169</v>
      </c>
    </row>
    <row r="22" spans="1:19" x14ac:dyDescent="0.2">
      <c r="A22" s="12" t="s">
        <v>182</v>
      </c>
      <c r="B22" s="18">
        <v>0.248751333765375</v>
      </c>
      <c r="C22" s="10" t="s">
        <v>152</v>
      </c>
      <c r="D22" s="18">
        <v>2.3584324700322701</v>
      </c>
      <c r="E22" s="10" t="s">
        <v>152</v>
      </c>
      <c r="F22" s="18">
        <v>0</v>
      </c>
      <c r="G22" s="10" t="s">
        <v>167</v>
      </c>
      <c r="H22" s="18">
        <v>5.6880525374141504</v>
      </c>
      <c r="I22" s="10" t="s">
        <v>152</v>
      </c>
      <c r="J22" s="18">
        <v>8.9890727921195293</v>
      </c>
      <c r="K22" s="10" t="s">
        <v>152</v>
      </c>
      <c r="L22" s="18">
        <v>5.0957858225021901</v>
      </c>
      <c r="M22" s="10" t="s">
        <v>152</v>
      </c>
      <c r="N22" s="18">
        <v>0.87217879776665597</v>
      </c>
      <c r="O22" s="10" t="s">
        <v>152</v>
      </c>
      <c r="P22" s="18">
        <v>0</v>
      </c>
      <c r="Q22" s="10" t="s">
        <v>246</v>
      </c>
      <c r="R22" s="18">
        <v>2.8729050758586201</v>
      </c>
      <c r="S22" s="10" t="s">
        <v>169</v>
      </c>
    </row>
    <row r="23" spans="1:19" x14ac:dyDescent="0.2">
      <c r="A23" s="12" t="s">
        <v>184</v>
      </c>
      <c r="B23" s="18">
        <v>0.37949626694667898</v>
      </c>
      <c r="C23" s="10" t="s">
        <v>152</v>
      </c>
      <c r="D23" s="18">
        <v>2.5823425905598998</v>
      </c>
      <c r="E23" s="10" t="s">
        <v>152</v>
      </c>
      <c r="F23" s="18">
        <v>0</v>
      </c>
      <c r="G23" s="10" t="s">
        <v>167</v>
      </c>
      <c r="H23" s="18">
        <v>5.7366120336934303</v>
      </c>
      <c r="I23" s="10" t="s">
        <v>152</v>
      </c>
      <c r="J23" s="18">
        <v>9.8700248091453808</v>
      </c>
      <c r="K23" s="10" t="s">
        <v>152</v>
      </c>
      <c r="L23" s="18">
        <v>5.5705614774248602</v>
      </c>
      <c r="M23" s="10" t="s">
        <v>152</v>
      </c>
      <c r="N23" s="18">
        <v>1.0081894387955499</v>
      </c>
      <c r="O23" s="10" t="s">
        <v>152</v>
      </c>
      <c r="P23" s="18">
        <v>0</v>
      </c>
      <c r="Q23" s="10" t="s">
        <v>246</v>
      </c>
      <c r="R23" s="18">
        <v>3.0592226424526499</v>
      </c>
      <c r="S23" s="10" t="s">
        <v>169</v>
      </c>
    </row>
    <row r="24" spans="1:19" x14ac:dyDescent="0.2">
      <c r="A24" s="12" t="s">
        <v>185</v>
      </c>
      <c r="B24" s="18">
        <v>0.95197700174372002</v>
      </c>
      <c r="C24" s="10" t="s">
        <v>152</v>
      </c>
      <c r="D24" s="18">
        <v>2.7084171391568201</v>
      </c>
      <c r="E24" s="10" t="s">
        <v>152</v>
      </c>
      <c r="F24" s="18">
        <v>0</v>
      </c>
      <c r="G24" s="10" t="s">
        <v>167</v>
      </c>
      <c r="H24" s="18">
        <v>5.4454756083153901</v>
      </c>
      <c r="I24" s="10" t="s">
        <v>152</v>
      </c>
      <c r="J24" s="18">
        <v>10.7049854108493</v>
      </c>
      <c r="K24" s="10" t="s">
        <v>152</v>
      </c>
      <c r="L24" s="18">
        <v>6.3605776039301301</v>
      </c>
      <c r="M24" s="10" t="s">
        <v>152</v>
      </c>
      <c r="N24" s="18">
        <v>1.16170999709006</v>
      </c>
      <c r="O24" s="10" t="s">
        <v>152</v>
      </c>
      <c r="P24" s="18">
        <v>0</v>
      </c>
      <c r="Q24" s="10" t="s">
        <v>246</v>
      </c>
      <c r="R24" s="18">
        <v>3.1632718684736698</v>
      </c>
      <c r="S24" s="10" t="s">
        <v>169</v>
      </c>
    </row>
    <row r="25" spans="1:19" x14ac:dyDescent="0.2">
      <c r="A25" s="12" t="s">
        <v>187</v>
      </c>
      <c r="B25" s="18">
        <v>3.4401427384269399</v>
      </c>
      <c r="C25" s="10" t="s">
        <v>152</v>
      </c>
      <c r="D25" s="18">
        <v>2.5701294779279298</v>
      </c>
      <c r="E25" s="10" t="s">
        <v>152</v>
      </c>
      <c r="F25" s="18">
        <v>5.69707821274518</v>
      </c>
      <c r="G25" s="10" t="s">
        <v>152</v>
      </c>
      <c r="H25" s="18">
        <v>5.17720506146782</v>
      </c>
      <c r="I25" s="10" t="s">
        <v>152</v>
      </c>
      <c r="J25" s="18">
        <v>10.123199771748199</v>
      </c>
      <c r="K25" s="10" t="s">
        <v>152</v>
      </c>
      <c r="L25" s="18">
        <v>3.9883450634091999</v>
      </c>
      <c r="M25" s="10" t="s">
        <v>152</v>
      </c>
      <c r="N25" s="18">
        <v>1.12304423403687</v>
      </c>
      <c r="O25" s="10" t="s">
        <v>152</v>
      </c>
      <c r="P25" s="18">
        <v>0</v>
      </c>
      <c r="Q25" s="10" t="s">
        <v>246</v>
      </c>
      <c r="R25" s="18">
        <v>3.0573563459653101</v>
      </c>
      <c r="S25" s="10" t="s">
        <v>152</v>
      </c>
    </row>
    <row r="26" spans="1:19" x14ac:dyDescent="0.2">
      <c r="A26" s="12" t="s">
        <v>188</v>
      </c>
      <c r="B26" s="18">
        <v>3.4595997939721999</v>
      </c>
      <c r="C26" s="10" t="s">
        <v>152</v>
      </c>
      <c r="D26" s="18">
        <v>2.4203394387077899</v>
      </c>
      <c r="E26" s="10" t="s">
        <v>152</v>
      </c>
      <c r="F26" s="18">
        <v>5.4487631741758999</v>
      </c>
      <c r="G26" s="10" t="s">
        <v>152</v>
      </c>
      <c r="H26" s="18">
        <v>5.2370505224840098</v>
      </c>
      <c r="I26" s="10" t="s">
        <v>152</v>
      </c>
      <c r="J26" s="18">
        <v>10.2054118211367</v>
      </c>
      <c r="K26" s="10" t="s">
        <v>152</v>
      </c>
      <c r="L26" s="18">
        <v>5.2673574103518401</v>
      </c>
      <c r="M26" s="10" t="s">
        <v>152</v>
      </c>
      <c r="N26" s="18">
        <v>1.04942657943435</v>
      </c>
      <c r="O26" s="10" t="s">
        <v>152</v>
      </c>
      <c r="P26" s="18">
        <v>0</v>
      </c>
      <c r="Q26" s="10" t="s">
        <v>246</v>
      </c>
      <c r="R26" s="18">
        <v>3.0323624052864302</v>
      </c>
      <c r="S26" s="10" t="s">
        <v>152</v>
      </c>
    </row>
    <row r="27" spans="1:19" x14ac:dyDescent="0.2">
      <c r="A27" s="12" t="s">
        <v>189</v>
      </c>
      <c r="B27" s="18">
        <v>8.2966797286785106</v>
      </c>
      <c r="C27" s="10" t="s">
        <v>152</v>
      </c>
      <c r="D27" s="18">
        <v>1.75289670855692</v>
      </c>
      <c r="E27" s="10" t="s">
        <v>152</v>
      </c>
      <c r="F27" s="18">
        <v>4.9965489707812898</v>
      </c>
      <c r="G27" s="10" t="s">
        <v>152</v>
      </c>
      <c r="H27" s="18">
        <v>4.0926420167433504</v>
      </c>
      <c r="I27" s="10" t="s">
        <v>152</v>
      </c>
      <c r="J27" s="18">
        <v>8.9856483073905302</v>
      </c>
      <c r="K27" s="10" t="s">
        <v>152</v>
      </c>
      <c r="L27" s="18">
        <v>4.1185513730593897</v>
      </c>
      <c r="M27" s="10" t="s">
        <v>152</v>
      </c>
      <c r="N27" s="18">
        <v>0.73422646756052401</v>
      </c>
      <c r="O27" s="10" t="s">
        <v>152</v>
      </c>
      <c r="P27" s="18">
        <v>0</v>
      </c>
      <c r="Q27" s="10" t="s">
        <v>246</v>
      </c>
      <c r="R27" s="18">
        <v>2.4786684383636302</v>
      </c>
      <c r="S27" s="10" t="s">
        <v>152</v>
      </c>
    </row>
    <row r="28" spans="1:19" x14ac:dyDescent="0.2">
      <c r="A28" s="12" t="s">
        <v>190</v>
      </c>
      <c r="B28" s="18">
        <v>14.010034021113301</v>
      </c>
      <c r="C28" s="10" t="s">
        <v>152</v>
      </c>
      <c r="D28" s="18">
        <v>2.4825956100216202</v>
      </c>
      <c r="E28" s="10" t="s">
        <v>152</v>
      </c>
      <c r="F28" s="18">
        <v>8.74571196234605</v>
      </c>
      <c r="G28" s="10" t="s">
        <v>152</v>
      </c>
      <c r="H28" s="18">
        <v>5.6260410675687096</v>
      </c>
      <c r="I28" s="10" t="s">
        <v>152</v>
      </c>
      <c r="J28" s="18">
        <v>11.808267261010499</v>
      </c>
      <c r="K28" s="10" t="s">
        <v>152</v>
      </c>
      <c r="L28" s="18">
        <v>5.6895561244026096</v>
      </c>
      <c r="M28" s="10" t="s">
        <v>152</v>
      </c>
      <c r="N28" s="18">
        <v>0.62961453643643805</v>
      </c>
      <c r="O28" s="10" t="s">
        <v>152</v>
      </c>
      <c r="P28" s="18">
        <v>0</v>
      </c>
      <c r="Q28" s="10" t="s">
        <v>246</v>
      </c>
      <c r="R28" s="18">
        <v>3.3675213345263599</v>
      </c>
      <c r="S28" s="10" t="s">
        <v>152</v>
      </c>
    </row>
    <row r="29" spans="1:19" x14ac:dyDescent="0.2">
      <c r="A29" s="12" t="s">
        <v>191</v>
      </c>
      <c r="B29" s="18">
        <v>15.6523194043586</v>
      </c>
      <c r="C29" s="10" t="s">
        <v>152</v>
      </c>
      <c r="D29" s="18">
        <v>1.7543630619282</v>
      </c>
      <c r="E29" s="10" t="s">
        <v>152</v>
      </c>
      <c r="F29" s="18">
        <v>6.1108987427794803</v>
      </c>
      <c r="G29" s="10" t="s">
        <v>152</v>
      </c>
      <c r="H29" s="18">
        <v>5.9522222868845196</v>
      </c>
      <c r="I29" s="10" t="s">
        <v>152</v>
      </c>
      <c r="J29" s="18">
        <v>11.4233789835789</v>
      </c>
      <c r="K29" s="10" t="s">
        <v>152</v>
      </c>
      <c r="L29" s="18">
        <v>5.6657165125643498</v>
      </c>
      <c r="M29" s="10" t="s">
        <v>152</v>
      </c>
      <c r="N29" s="18">
        <v>1.0321326858070801</v>
      </c>
      <c r="O29" s="10" t="s">
        <v>152</v>
      </c>
      <c r="P29" s="18">
        <v>0</v>
      </c>
      <c r="Q29" s="10" t="s">
        <v>246</v>
      </c>
      <c r="R29" s="18">
        <v>3.29625566799796</v>
      </c>
      <c r="S29" s="10" t="s">
        <v>152</v>
      </c>
    </row>
    <row r="30" spans="1:19" x14ac:dyDescent="0.2">
      <c r="A30" s="12" t="s">
        <v>192</v>
      </c>
      <c r="B30" s="18">
        <v>11.1120029494151</v>
      </c>
      <c r="C30" s="10" t="s">
        <v>152</v>
      </c>
      <c r="D30" s="18">
        <v>2.5901850641824402</v>
      </c>
      <c r="E30" s="10" t="s">
        <v>152</v>
      </c>
      <c r="F30" s="18">
        <v>5.5434012503795502</v>
      </c>
      <c r="G30" s="10" t="s">
        <v>152</v>
      </c>
      <c r="H30" s="18">
        <v>6.6646938851747004</v>
      </c>
      <c r="I30" s="10" t="s">
        <v>152</v>
      </c>
      <c r="J30" s="18">
        <v>10.0555834384486</v>
      </c>
      <c r="K30" s="10" t="s">
        <v>152</v>
      </c>
      <c r="L30" s="18">
        <v>6.2113763991290103</v>
      </c>
      <c r="M30" s="10" t="s">
        <v>168</v>
      </c>
      <c r="N30" s="18">
        <v>2.2760749937364202</v>
      </c>
      <c r="O30" s="10" t="s">
        <v>152</v>
      </c>
      <c r="P30" s="18">
        <v>0</v>
      </c>
      <c r="Q30" s="10" t="s">
        <v>246</v>
      </c>
      <c r="R30" s="18">
        <v>3.8485500831515802</v>
      </c>
      <c r="S30" s="10" t="s">
        <v>152</v>
      </c>
    </row>
    <row r="31" spans="1:19" x14ac:dyDescent="0.2">
      <c r="A31" s="12" t="s">
        <v>193</v>
      </c>
      <c r="B31" s="18">
        <v>6.34766859580788</v>
      </c>
      <c r="C31" s="10" t="s">
        <v>152</v>
      </c>
      <c r="D31" s="18">
        <v>2.6544659880313501</v>
      </c>
      <c r="E31" s="10" t="s">
        <v>343</v>
      </c>
      <c r="F31" s="18">
        <v>6.7531177276361296</v>
      </c>
      <c r="G31" s="10" t="s">
        <v>152</v>
      </c>
      <c r="H31" s="18">
        <v>6.6549051854845898</v>
      </c>
      <c r="I31" s="10" t="s">
        <v>152</v>
      </c>
      <c r="J31" s="18">
        <v>11.3881718260557</v>
      </c>
      <c r="K31" s="10" t="s">
        <v>152</v>
      </c>
      <c r="L31" s="18">
        <v>14.908059796244</v>
      </c>
      <c r="M31" s="10" t="s">
        <v>210</v>
      </c>
      <c r="N31" s="18">
        <v>2.3427917195199202</v>
      </c>
      <c r="O31" s="10" t="s">
        <v>152</v>
      </c>
      <c r="P31" s="18">
        <v>0</v>
      </c>
      <c r="Q31" s="10" t="s">
        <v>246</v>
      </c>
      <c r="R31" s="18">
        <v>4.08537498951448</v>
      </c>
      <c r="S31" s="10" t="s">
        <v>320</v>
      </c>
    </row>
    <row r="32" spans="1:19" x14ac:dyDescent="0.2">
      <c r="A32" s="15" t="s">
        <v>195</v>
      </c>
      <c r="B32" s="19">
        <v>5.0788265292765598</v>
      </c>
      <c r="C32" s="14" t="s">
        <v>152</v>
      </c>
      <c r="D32" s="19">
        <v>2.9769567814437301</v>
      </c>
      <c r="E32" s="14" t="s">
        <v>152</v>
      </c>
      <c r="F32" s="19">
        <v>5.5754507242417297</v>
      </c>
      <c r="G32" s="14" t="s">
        <v>152</v>
      </c>
      <c r="H32" s="19">
        <v>6.93442187298366</v>
      </c>
      <c r="I32" s="14" t="s">
        <v>152</v>
      </c>
      <c r="J32" s="19">
        <v>12.918015458809499</v>
      </c>
      <c r="K32" s="14" t="s">
        <v>152</v>
      </c>
      <c r="L32" s="19">
        <v>16.1647240621446</v>
      </c>
      <c r="M32" s="14" t="s">
        <v>152</v>
      </c>
      <c r="N32" s="19">
        <v>2.22991437419901</v>
      </c>
      <c r="O32" s="14" t="s">
        <v>152</v>
      </c>
      <c r="P32" s="19">
        <v>0</v>
      </c>
      <c r="Q32" s="14" t="s">
        <v>246</v>
      </c>
      <c r="R32" s="19">
        <v>4.3056974643791701</v>
      </c>
      <c r="S32" s="14" t="s">
        <v>152</v>
      </c>
    </row>
    <row r="34" spans="1:2" x14ac:dyDescent="0.2">
      <c r="A34" s="16" t="s">
        <v>196</v>
      </c>
      <c r="B34" s="16" t="s">
        <v>229</v>
      </c>
    </row>
    <row r="36" spans="1:2" x14ac:dyDescent="0.2">
      <c r="B36" s="16" t="s">
        <v>344</v>
      </c>
    </row>
    <row r="37" spans="1:2" x14ac:dyDescent="0.2">
      <c r="B37" s="16" t="s">
        <v>345</v>
      </c>
    </row>
    <row r="38" spans="1:2" x14ac:dyDescent="0.2">
      <c r="B38" s="16" t="s">
        <v>346</v>
      </c>
    </row>
    <row r="40" spans="1:2" x14ac:dyDescent="0.2">
      <c r="B40" s="16" t="s">
        <v>203</v>
      </c>
    </row>
    <row r="41" spans="1:2" x14ac:dyDescent="0.2">
      <c r="B41" s="16" t="s">
        <v>250</v>
      </c>
    </row>
    <row r="42" spans="1:2" x14ac:dyDescent="0.2">
      <c r="B42" s="16" t="s">
        <v>325</v>
      </c>
    </row>
    <row r="43" spans="1:2" x14ac:dyDescent="0.2">
      <c r="B43" s="16" t="s">
        <v>204</v>
      </c>
    </row>
    <row r="46" spans="1:2" x14ac:dyDescent="0.2">
      <c r="A46" s="17" t="str">
        <f>HYPERLINK("#'KENO 12'!A2", "&lt;&lt;&lt; Previous table")</f>
        <v>&lt;&lt;&lt; Previous table</v>
      </c>
    </row>
    <row r="47" spans="1:2" x14ac:dyDescent="0.2">
      <c r="A47" s="17" t="str">
        <f>HYPERLINK("#'KENO 14'!A2",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HYPERLINK("#'INDEX'!B64", "Link to index")</f>
        <v>Link to index</v>
      </c>
    </row>
    <row r="2" spans="1:19" ht="15.75" customHeight="1" x14ac:dyDescent="0.2">
      <c r="A2" s="27" t="s">
        <v>349</v>
      </c>
      <c r="B2" s="28"/>
      <c r="C2" s="28"/>
      <c r="D2" s="28"/>
      <c r="E2" s="28"/>
      <c r="F2" s="28"/>
      <c r="G2" s="28"/>
      <c r="H2" s="28"/>
      <c r="I2" s="28"/>
      <c r="J2" s="28"/>
      <c r="K2" s="28"/>
      <c r="L2" s="28"/>
      <c r="M2" s="28"/>
      <c r="N2" s="28"/>
      <c r="O2" s="28"/>
      <c r="P2" s="28"/>
      <c r="Q2" s="28"/>
      <c r="R2" s="28"/>
      <c r="S2" s="28"/>
    </row>
    <row r="3" spans="1:19" ht="15.75" customHeight="1" x14ac:dyDescent="0.2">
      <c r="A3" s="27" t="s">
        <v>75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167</v>
      </c>
      <c r="D7" s="18">
        <v>6.8440321478547599</v>
      </c>
      <c r="E7" s="10" t="s">
        <v>152</v>
      </c>
      <c r="F7" s="18">
        <v>0</v>
      </c>
      <c r="G7" s="10" t="s">
        <v>167</v>
      </c>
      <c r="H7" s="18">
        <v>8.4804447284840805</v>
      </c>
      <c r="I7" s="10" t="s">
        <v>152</v>
      </c>
      <c r="J7" s="18">
        <v>0</v>
      </c>
      <c r="K7" s="10" t="s">
        <v>167</v>
      </c>
      <c r="L7" s="18">
        <v>14.725128931797901</v>
      </c>
      <c r="M7" s="10" t="s">
        <v>152</v>
      </c>
      <c r="N7" s="18">
        <v>1.2900020641027801</v>
      </c>
      <c r="O7" s="10" t="s">
        <v>152</v>
      </c>
      <c r="P7" s="18">
        <v>0</v>
      </c>
      <c r="Q7" s="10" t="s">
        <v>246</v>
      </c>
      <c r="R7" s="18">
        <v>4.5540488632005802</v>
      </c>
      <c r="S7" s="10" t="s">
        <v>169</v>
      </c>
    </row>
    <row r="8" spans="1:19" x14ac:dyDescent="0.2">
      <c r="A8" s="12" t="s">
        <v>164</v>
      </c>
      <c r="B8" s="18">
        <v>0</v>
      </c>
      <c r="C8" s="10" t="s">
        <v>167</v>
      </c>
      <c r="D8" s="18">
        <v>2.9114276707844899</v>
      </c>
      <c r="E8" s="10" t="s">
        <v>152</v>
      </c>
      <c r="F8" s="18">
        <v>0</v>
      </c>
      <c r="G8" s="10" t="s">
        <v>167</v>
      </c>
      <c r="H8" s="18">
        <v>4.0237217959778402</v>
      </c>
      <c r="I8" s="10" t="s">
        <v>152</v>
      </c>
      <c r="J8" s="18">
        <v>0</v>
      </c>
      <c r="K8" s="10" t="s">
        <v>167</v>
      </c>
      <c r="L8" s="18">
        <v>14.395022791817301</v>
      </c>
      <c r="M8" s="10" t="s">
        <v>152</v>
      </c>
      <c r="N8" s="18">
        <v>0.88205805230624401</v>
      </c>
      <c r="O8" s="10" t="s">
        <v>152</v>
      </c>
      <c r="P8" s="18">
        <v>0</v>
      </c>
      <c r="Q8" s="10" t="s">
        <v>246</v>
      </c>
      <c r="R8" s="18">
        <v>2.2964348687770402</v>
      </c>
      <c r="S8" s="10" t="s">
        <v>169</v>
      </c>
    </row>
    <row r="9" spans="1:19" x14ac:dyDescent="0.2">
      <c r="A9" s="12" t="s">
        <v>165</v>
      </c>
      <c r="B9" s="18">
        <v>0</v>
      </c>
      <c r="C9" s="10" t="s">
        <v>167</v>
      </c>
      <c r="D9" s="18">
        <v>2.8112231069132001</v>
      </c>
      <c r="E9" s="10" t="s">
        <v>152</v>
      </c>
      <c r="F9" s="18">
        <v>0</v>
      </c>
      <c r="G9" s="10" t="s">
        <v>167</v>
      </c>
      <c r="H9" s="18">
        <v>4.6675798108573003</v>
      </c>
      <c r="I9" s="10" t="s">
        <v>152</v>
      </c>
      <c r="J9" s="18">
        <v>0</v>
      </c>
      <c r="K9" s="10" t="s">
        <v>167</v>
      </c>
      <c r="L9" s="18">
        <v>5.8759645522769102</v>
      </c>
      <c r="M9" s="10" t="s">
        <v>152</v>
      </c>
      <c r="N9" s="18">
        <v>0.81287979019953505</v>
      </c>
      <c r="O9" s="10" t="s">
        <v>152</v>
      </c>
      <c r="P9" s="18">
        <v>0</v>
      </c>
      <c r="Q9" s="10" t="s">
        <v>246</v>
      </c>
      <c r="R9" s="18">
        <v>2.1574933432439298</v>
      </c>
      <c r="S9" s="10" t="s">
        <v>169</v>
      </c>
    </row>
    <row r="10" spans="1:19" x14ac:dyDescent="0.2">
      <c r="A10" s="12" t="s">
        <v>166</v>
      </c>
      <c r="B10" s="18">
        <v>0</v>
      </c>
      <c r="C10" s="10" t="s">
        <v>167</v>
      </c>
      <c r="D10" s="18">
        <v>2.63814840835441</v>
      </c>
      <c r="E10" s="10" t="s">
        <v>152</v>
      </c>
      <c r="F10" s="18">
        <v>0</v>
      </c>
      <c r="G10" s="10" t="s">
        <v>167</v>
      </c>
      <c r="H10" s="18">
        <v>6.1631863494585799</v>
      </c>
      <c r="I10" s="10" t="s">
        <v>152</v>
      </c>
      <c r="J10" s="18">
        <v>0</v>
      </c>
      <c r="K10" s="10" t="s">
        <v>167</v>
      </c>
      <c r="L10" s="18">
        <v>5.970058862368</v>
      </c>
      <c r="M10" s="10" t="s">
        <v>152</v>
      </c>
      <c r="N10" s="18">
        <v>0.77789732231906605</v>
      </c>
      <c r="O10" s="10" t="s">
        <v>152</v>
      </c>
      <c r="P10" s="18">
        <v>0</v>
      </c>
      <c r="Q10" s="10" t="s">
        <v>246</v>
      </c>
      <c r="R10" s="18">
        <v>2.3767536044617801</v>
      </c>
      <c r="S10" s="10" t="s">
        <v>169</v>
      </c>
    </row>
    <row r="11" spans="1:19" x14ac:dyDescent="0.2">
      <c r="A11" s="12" t="s">
        <v>170</v>
      </c>
      <c r="B11" s="18">
        <v>0</v>
      </c>
      <c r="C11" s="10" t="s">
        <v>167</v>
      </c>
      <c r="D11" s="18">
        <v>2.6044590288491301</v>
      </c>
      <c r="E11" s="10" t="s">
        <v>152</v>
      </c>
      <c r="F11" s="18">
        <v>0</v>
      </c>
      <c r="G11" s="10" t="s">
        <v>167</v>
      </c>
      <c r="H11" s="18">
        <v>7.0044611909174899</v>
      </c>
      <c r="I11" s="10" t="s">
        <v>152</v>
      </c>
      <c r="J11" s="18">
        <v>0</v>
      </c>
      <c r="K11" s="10" t="s">
        <v>167</v>
      </c>
      <c r="L11" s="18">
        <v>5.7727588615356202</v>
      </c>
      <c r="M11" s="10" t="s">
        <v>152</v>
      </c>
      <c r="N11" s="18">
        <v>0.75952937725224601</v>
      </c>
      <c r="O11" s="10" t="s">
        <v>152</v>
      </c>
      <c r="P11" s="18">
        <v>0</v>
      </c>
      <c r="Q11" s="10" t="s">
        <v>246</v>
      </c>
      <c r="R11" s="18">
        <v>2.5242453088823198</v>
      </c>
      <c r="S11" s="10" t="s">
        <v>169</v>
      </c>
    </row>
    <row r="12" spans="1:19" x14ac:dyDescent="0.2">
      <c r="A12" s="12" t="s">
        <v>171</v>
      </c>
      <c r="B12" s="18">
        <v>0</v>
      </c>
      <c r="C12" s="10" t="s">
        <v>167</v>
      </c>
      <c r="D12" s="18">
        <v>2.5912657245617301</v>
      </c>
      <c r="E12" s="10" t="s">
        <v>152</v>
      </c>
      <c r="F12" s="18">
        <v>0</v>
      </c>
      <c r="G12" s="10" t="s">
        <v>167</v>
      </c>
      <c r="H12" s="18">
        <v>7.8965548713632598</v>
      </c>
      <c r="I12" s="10" t="s">
        <v>152</v>
      </c>
      <c r="J12" s="18">
        <v>0</v>
      </c>
      <c r="K12" s="10" t="s">
        <v>167</v>
      </c>
      <c r="L12" s="18">
        <v>6.8122396560585603</v>
      </c>
      <c r="M12" s="10" t="s">
        <v>152</v>
      </c>
      <c r="N12" s="18">
        <v>0.71754148796058403</v>
      </c>
      <c r="O12" s="10" t="s">
        <v>152</v>
      </c>
      <c r="P12" s="18">
        <v>0</v>
      </c>
      <c r="Q12" s="10" t="s">
        <v>246</v>
      </c>
      <c r="R12" s="18">
        <v>2.7139200349497101</v>
      </c>
      <c r="S12" s="10" t="s">
        <v>169</v>
      </c>
    </row>
    <row r="13" spans="1:19" x14ac:dyDescent="0.2">
      <c r="A13" s="12" t="s">
        <v>172</v>
      </c>
      <c r="B13" s="18">
        <v>0</v>
      </c>
      <c r="C13" s="10" t="s">
        <v>167</v>
      </c>
      <c r="D13" s="18">
        <v>2.4236283742412499</v>
      </c>
      <c r="E13" s="10" t="s">
        <v>152</v>
      </c>
      <c r="F13" s="18">
        <v>0</v>
      </c>
      <c r="G13" s="10" t="s">
        <v>167</v>
      </c>
      <c r="H13" s="18">
        <v>7.9632721152592403</v>
      </c>
      <c r="I13" s="10" t="s">
        <v>152</v>
      </c>
      <c r="J13" s="18">
        <v>0</v>
      </c>
      <c r="K13" s="10" t="s">
        <v>167</v>
      </c>
      <c r="L13" s="18">
        <v>6.5074265685585502</v>
      </c>
      <c r="M13" s="10" t="s">
        <v>152</v>
      </c>
      <c r="N13" s="18">
        <v>0.64548646979110202</v>
      </c>
      <c r="O13" s="10" t="s">
        <v>152</v>
      </c>
      <c r="P13" s="18">
        <v>0</v>
      </c>
      <c r="Q13" s="10" t="s">
        <v>246</v>
      </c>
      <c r="R13" s="18">
        <v>2.65395756516982</v>
      </c>
      <c r="S13" s="10" t="s">
        <v>169</v>
      </c>
    </row>
    <row r="14" spans="1:19" x14ac:dyDescent="0.2">
      <c r="A14" s="12" t="s">
        <v>173</v>
      </c>
      <c r="B14" s="18">
        <v>0</v>
      </c>
      <c r="C14" s="10" t="s">
        <v>167</v>
      </c>
      <c r="D14" s="18">
        <v>2.3942375629371599</v>
      </c>
      <c r="E14" s="10" t="s">
        <v>152</v>
      </c>
      <c r="F14" s="18">
        <v>0</v>
      </c>
      <c r="G14" s="10" t="s">
        <v>167</v>
      </c>
      <c r="H14" s="18">
        <v>7.0507353422329997</v>
      </c>
      <c r="I14" s="10" t="s">
        <v>152</v>
      </c>
      <c r="J14" s="18">
        <v>0</v>
      </c>
      <c r="K14" s="10" t="s">
        <v>167</v>
      </c>
      <c r="L14" s="18">
        <v>6.5272329840670098</v>
      </c>
      <c r="M14" s="10" t="s">
        <v>152</v>
      </c>
      <c r="N14" s="18">
        <v>0.72320070553877402</v>
      </c>
      <c r="O14" s="10" t="s">
        <v>152</v>
      </c>
      <c r="P14" s="18">
        <v>0</v>
      </c>
      <c r="Q14" s="10" t="s">
        <v>246</v>
      </c>
      <c r="R14" s="18">
        <v>2.4928380559016001</v>
      </c>
      <c r="S14" s="10" t="s">
        <v>169</v>
      </c>
    </row>
    <row r="15" spans="1:19" x14ac:dyDescent="0.2">
      <c r="A15" s="12" t="s">
        <v>174</v>
      </c>
      <c r="B15" s="18">
        <v>0</v>
      </c>
      <c r="C15" s="10" t="s">
        <v>167</v>
      </c>
      <c r="D15" s="18">
        <v>2.29661607582426</v>
      </c>
      <c r="E15" s="10" t="s">
        <v>152</v>
      </c>
      <c r="F15" s="18">
        <v>0</v>
      </c>
      <c r="G15" s="10" t="s">
        <v>167</v>
      </c>
      <c r="H15" s="18">
        <v>8.5686700646836709</v>
      </c>
      <c r="I15" s="10" t="s">
        <v>152</v>
      </c>
      <c r="J15" s="18">
        <v>0</v>
      </c>
      <c r="K15" s="10" t="s">
        <v>167</v>
      </c>
      <c r="L15" s="18">
        <v>6.6655253290114898</v>
      </c>
      <c r="M15" s="10" t="s">
        <v>152</v>
      </c>
      <c r="N15" s="18">
        <v>0.61618079777756596</v>
      </c>
      <c r="O15" s="10" t="s">
        <v>152</v>
      </c>
      <c r="P15" s="18">
        <v>0</v>
      </c>
      <c r="Q15" s="10" t="s">
        <v>246</v>
      </c>
      <c r="R15" s="18">
        <v>2.7367537114700302</v>
      </c>
      <c r="S15" s="10" t="s">
        <v>169</v>
      </c>
    </row>
    <row r="16" spans="1:19" x14ac:dyDescent="0.2">
      <c r="A16" s="12" t="s">
        <v>176</v>
      </c>
      <c r="B16" s="18">
        <v>0</v>
      </c>
      <c r="C16" s="10" t="s">
        <v>167</v>
      </c>
      <c r="D16" s="18">
        <v>2.8497371350980898</v>
      </c>
      <c r="E16" s="10" t="s">
        <v>152</v>
      </c>
      <c r="F16" s="18">
        <v>0</v>
      </c>
      <c r="G16" s="10" t="s">
        <v>167</v>
      </c>
      <c r="H16" s="18">
        <v>9.0563509724097209</v>
      </c>
      <c r="I16" s="10" t="s">
        <v>152</v>
      </c>
      <c r="J16" s="18">
        <v>0</v>
      </c>
      <c r="K16" s="10" t="s">
        <v>167</v>
      </c>
      <c r="L16" s="18">
        <v>7.1247118588891301</v>
      </c>
      <c r="M16" s="10" t="s">
        <v>152</v>
      </c>
      <c r="N16" s="18">
        <v>0.587308777032026</v>
      </c>
      <c r="O16" s="10" t="s">
        <v>152</v>
      </c>
      <c r="P16" s="18">
        <v>0</v>
      </c>
      <c r="Q16" s="10" t="s">
        <v>246</v>
      </c>
      <c r="R16" s="18">
        <v>3.0194857206293202</v>
      </c>
      <c r="S16" s="10" t="s">
        <v>169</v>
      </c>
    </row>
    <row r="17" spans="1:19" x14ac:dyDescent="0.2">
      <c r="A17" s="12" t="s">
        <v>177</v>
      </c>
      <c r="B17" s="18">
        <v>0</v>
      </c>
      <c r="C17" s="10" t="s">
        <v>167</v>
      </c>
      <c r="D17" s="18">
        <v>2.85803597549888</v>
      </c>
      <c r="E17" s="10" t="s">
        <v>152</v>
      </c>
      <c r="F17" s="18">
        <v>0</v>
      </c>
      <c r="G17" s="10" t="s">
        <v>167</v>
      </c>
      <c r="H17" s="18">
        <v>7.9846044989086096</v>
      </c>
      <c r="I17" s="10" t="s">
        <v>152</v>
      </c>
      <c r="J17" s="18">
        <v>0</v>
      </c>
      <c r="K17" s="10" t="s">
        <v>167</v>
      </c>
      <c r="L17" s="18">
        <v>6.7672736616292601</v>
      </c>
      <c r="M17" s="10" t="s">
        <v>152</v>
      </c>
      <c r="N17" s="18">
        <v>0.49797008000104398</v>
      </c>
      <c r="O17" s="10" t="s">
        <v>152</v>
      </c>
      <c r="P17" s="18">
        <v>0</v>
      </c>
      <c r="Q17" s="10" t="s">
        <v>246</v>
      </c>
      <c r="R17" s="18">
        <v>2.7813135521621501</v>
      </c>
      <c r="S17" s="10" t="s">
        <v>169</v>
      </c>
    </row>
    <row r="18" spans="1:19" x14ac:dyDescent="0.2">
      <c r="A18" s="12" t="s">
        <v>178</v>
      </c>
      <c r="B18" s="18">
        <v>0</v>
      </c>
      <c r="C18" s="10" t="s">
        <v>167</v>
      </c>
      <c r="D18" s="18">
        <v>3.1020546337247401</v>
      </c>
      <c r="E18" s="10" t="s">
        <v>152</v>
      </c>
      <c r="F18" s="18">
        <v>0</v>
      </c>
      <c r="G18" s="10" t="s">
        <v>167</v>
      </c>
      <c r="H18" s="18">
        <v>8.5704971659342597</v>
      </c>
      <c r="I18" s="10" t="s">
        <v>152</v>
      </c>
      <c r="J18" s="18">
        <v>0</v>
      </c>
      <c r="K18" s="10" t="s">
        <v>167</v>
      </c>
      <c r="L18" s="18">
        <v>7.1210295024291099</v>
      </c>
      <c r="M18" s="10" t="s">
        <v>152</v>
      </c>
      <c r="N18" s="18">
        <v>0.47003276617293299</v>
      </c>
      <c r="O18" s="10" t="s">
        <v>152</v>
      </c>
      <c r="P18" s="18">
        <v>0</v>
      </c>
      <c r="Q18" s="10" t="s">
        <v>246</v>
      </c>
      <c r="R18" s="18">
        <v>2.97618089888695</v>
      </c>
      <c r="S18" s="10" t="s">
        <v>169</v>
      </c>
    </row>
    <row r="19" spans="1:19" x14ac:dyDescent="0.2">
      <c r="A19" s="12" t="s">
        <v>179</v>
      </c>
      <c r="B19" s="18">
        <v>0</v>
      </c>
      <c r="C19" s="10" t="s">
        <v>167</v>
      </c>
      <c r="D19" s="18">
        <v>3.2256578481565001</v>
      </c>
      <c r="E19" s="10" t="s">
        <v>152</v>
      </c>
      <c r="F19" s="18">
        <v>0</v>
      </c>
      <c r="G19" s="10" t="s">
        <v>167</v>
      </c>
      <c r="H19" s="18">
        <v>8.79162321683242</v>
      </c>
      <c r="I19" s="10" t="s">
        <v>152</v>
      </c>
      <c r="J19" s="18">
        <v>0</v>
      </c>
      <c r="K19" s="10" t="s">
        <v>167</v>
      </c>
      <c r="L19" s="18">
        <v>6.7547159271995998</v>
      </c>
      <c r="M19" s="10" t="s">
        <v>152</v>
      </c>
      <c r="N19" s="18">
        <v>0.54916064222452299</v>
      </c>
      <c r="O19" s="10" t="s">
        <v>152</v>
      </c>
      <c r="P19" s="18">
        <v>0</v>
      </c>
      <c r="Q19" s="10" t="s">
        <v>246</v>
      </c>
      <c r="R19" s="18">
        <v>3.0693384536039501</v>
      </c>
      <c r="S19" s="10" t="s">
        <v>169</v>
      </c>
    </row>
    <row r="20" spans="1:19" x14ac:dyDescent="0.2">
      <c r="A20" s="12" t="s">
        <v>180</v>
      </c>
      <c r="B20" s="18">
        <v>0</v>
      </c>
      <c r="C20" s="10" t="s">
        <v>167</v>
      </c>
      <c r="D20" s="18">
        <v>3.1044816059706299</v>
      </c>
      <c r="E20" s="10" t="s">
        <v>152</v>
      </c>
      <c r="F20" s="18">
        <v>0</v>
      </c>
      <c r="G20" s="10" t="s">
        <v>167</v>
      </c>
      <c r="H20" s="18">
        <v>8.5727810204574109</v>
      </c>
      <c r="I20" s="10" t="s">
        <v>152</v>
      </c>
      <c r="J20" s="18">
        <v>0</v>
      </c>
      <c r="K20" s="10" t="s">
        <v>167</v>
      </c>
      <c r="L20" s="18">
        <v>6.4278160082198497</v>
      </c>
      <c r="M20" s="10" t="s">
        <v>152</v>
      </c>
      <c r="N20" s="18">
        <v>1.03715224334304</v>
      </c>
      <c r="O20" s="10" t="s">
        <v>152</v>
      </c>
      <c r="P20" s="18">
        <v>0</v>
      </c>
      <c r="Q20" s="10" t="s">
        <v>246</v>
      </c>
      <c r="R20" s="18">
        <v>3.0995968408961199</v>
      </c>
      <c r="S20" s="10" t="s">
        <v>169</v>
      </c>
    </row>
    <row r="21" spans="1:19" x14ac:dyDescent="0.2">
      <c r="A21" s="12" t="s">
        <v>181</v>
      </c>
      <c r="B21" s="18">
        <v>0</v>
      </c>
      <c r="C21" s="10" t="s">
        <v>167</v>
      </c>
      <c r="D21" s="18">
        <v>2.9077679390723099</v>
      </c>
      <c r="E21" s="10" t="s">
        <v>152</v>
      </c>
      <c r="F21" s="18">
        <v>0</v>
      </c>
      <c r="G21" s="10" t="s">
        <v>167</v>
      </c>
      <c r="H21" s="18">
        <v>8.2929289949442104</v>
      </c>
      <c r="I21" s="10" t="s">
        <v>152</v>
      </c>
      <c r="J21" s="18">
        <v>12.225929221668199</v>
      </c>
      <c r="K21" s="10" t="s">
        <v>152</v>
      </c>
      <c r="L21" s="18">
        <v>6.8166842928814804</v>
      </c>
      <c r="M21" s="10" t="s">
        <v>152</v>
      </c>
      <c r="N21" s="18">
        <v>1.06707527705584</v>
      </c>
      <c r="O21" s="10" t="s">
        <v>152</v>
      </c>
      <c r="P21" s="18">
        <v>0</v>
      </c>
      <c r="Q21" s="10" t="s">
        <v>246</v>
      </c>
      <c r="R21" s="18">
        <v>3.8904261199375698</v>
      </c>
      <c r="S21" s="10" t="s">
        <v>169</v>
      </c>
    </row>
    <row r="22" spans="1:19" x14ac:dyDescent="0.2">
      <c r="A22" s="12" t="s">
        <v>182</v>
      </c>
      <c r="B22" s="18">
        <v>0.32652803111519602</v>
      </c>
      <c r="C22" s="10" t="s">
        <v>152</v>
      </c>
      <c r="D22" s="18">
        <v>3.09583992696958</v>
      </c>
      <c r="E22" s="10" t="s">
        <v>152</v>
      </c>
      <c r="F22" s="18">
        <v>0</v>
      </c>
      <c r="G22" s="10" t="s">
        <v>167</v>
      </c>
      <c r="H22" s="18">
        <v>7.4665271852309703</v>
      </c>
      <c r="I22" s="10" t="s">
        <v>152</v>
      </c>
      <c r="J22" s="18">
        <v>11.7996723713267</v>
      </c>
      <c r="K22" s="10" t="s">
        <v>152</v>
      </c>
      <c r="L22" s="18">
        <v>6.6890773465190501</v>
      </c>
      <c r="M22" s="10" t="s">
        <v>152</v>
      </c>
      <c r="N22" s="18">
        <v>1.1448816024591999</v>
      </c>
      <c r="O22" s="10" t="s">
        <v>152</v>
      </c>
      <c r="P22" s="18">
        <v>0</v>
      </c>
      <c r="Q22" s="10" t="s">
        <v>246</v>
      </c>
      <c r="R22" s="18">
        <v>3.7711718920300501</v>
      </c>
      <c r="S22" s="10" t="s">
        <v>169</v>
      </c>
    </row>
    <row r="23" spans="1:19" x14ac:dyDescent="0.2">
      <c r="A23" s="12" t="s">
        <v>184</v>
      </c>
      <c r="B23" s="18">
        <v>0.49152840958253402</v>
      </c>
      <c r="C23" s="10" t="s">
        <v>152</v>
      </c>
      <c r="D23" s="18">
        <v>3.3446830893688002</v>
      </c>
      <c r="E23" s="10" t="s">
        <v>152</v>
      </c>
      <c r="F23" s="18">
        <v>0</v>
      </c>
      <c r="G23" s="10" t="s">
        <v>167</v>
      </c>
      <c r="H23" s="18">
        <v>7.4301331393848402</v>
      </c>
      <c r="I23" s="10" t="s">
        <v>152</v>
      </c>
      <c r="J23" s="18">
        <v>12.7837821331218</v>
      </c>
      <c r="K23" s="10" t="s">
        <v>152</v>
      </c>
      <c r="L23" s="18">
        <v>7.2150623391114497</v>
      </c>
      <c r="M23" s="10" t="s">
        <v>152</v>
      </c>
      <c r="N23" s="18">
        <v>1.30581983163147</v>
      </c>
      <c r="O23" s="10" t="s">
        <v>152</v>
      </c>
      <c r="P23" s="18">
        <v>0</v>
      </c>
      <c r="Q23" s="10" t="s">
        <v>246</v>
      </c>
      <c r="R23" s="18">
        <v>3.96234422041075</v>
      </c>
      <c r="S23" s="10" t="s">
        <v>169</v>
      </c>
    </row>
    <row r="24" spans="1:19" x14ac:dyDescent="0.2">
      <c r="A24" s="12" t="s">
        <v>185</v>
      </c>
      <c r="B24" s="18">
        <v>1.2120596074488701</v>
      </c>
      <c r="C24" s="10" t="s">
        <v>152</v>
      </c>
      <c r="D24" s="18">
        <v>3.4483637824035802</v>
      </c>
      <c r="E24" s="10" t="s">
        <v>152</v>
      </c>
      <c r="F24" s="18">
        <v>0</v>
      </c>
      <c r="G24" s="10" t="s">
        <v>167</v>
      </c>
      <c r="H24" s="18">
        <v>6.9331937810447002</v>
      </c>
      <c r="I24" s="10" t="s">
        <v>152</v>
      </c>
      <c r="J24" s="18">
        <v>13.6296154119833</v>
      </c>
      <c r="K24" s="10" t="s">
        <v>152</v>
      </c>
      <c r="L24" s="18">
        <v>8.0983040342849009</v>
      </c>
      <c r="M24" s="10" t="s">
        <v>152</v>
      </c>
      <c r="N24" s="18">
        <v>1.4790922054453799</v>
      </c>
      <c r="O24" s="10" t="s">
        <v>152</v>
      </c>
      <c r="P24" s="18">
        <v>0</v>
      </c>
      <c r="Q24" s="10" t="s">
        <v>246</v>
      </c>
      <c r="R24" s="18">
        <v>4.0274860129324903</v>
      </c>
      <c r="S24" s="10" t="s">
        <v>169</v>
      </c>
    </row>
    <row r="25" spans="1:19" x14ac:dyDescent="0.2">
      <c r="A25" s="12" t="s">
        <v>187</v>
      </c>
      <c r="B25" s="18">
        <v>4.2957679836254403</v>
      </c>
      <c r="C25" s="10" t="s">
        <v>152</v>
      </c>
      <c r="D25" s="18">
        <v>3.2093668096177002</v>
      </c>
      <c r="E25" s="10" t="s">
        <v>152</v>
      </c>
      <c r="F25" s="18">
        <v>7.1140438195048796</v>
      </c>
      <c r="G25" s="10" t="s">
        <v>152</v>
      </c>
      <c r="H25" s="18">
        <v>6.46486888444828</v>
      </c>
      <c r="I25" s="10" t="s">
        <v>152</v>
      </c>
      <c r="J25" s="18">
        <v>12.6410212534394</v>
      </c>
      <c r="K25" s="10" t="s">
        <v>152</v>
      </c>
      <c r="L25" s="18">
        <v>4.9803180663596898</v>
      </c>
      <c r="M25" s="10" t="s">
        <v>152</v>
      </c>
      <c r="N25" s="18">
        <v>1.40236549224604</v>
      </c>
      <c r="O25" s="10" t="s">
        <v>152</v>
      </c>
      <c r="P25" s="18">
        <v>0</v>
      </c>
      <c r="Q25" s="10" t="s">
        <v>246</v>
      </c>
      <c r="R25" s="18">
        <v>3.81777574483361</v>
      </c>
      <c r="S25" s="10" t="s">
        <v>152</v>
      </c>
    </row>
    <row r="26" spans="1:19" x14ac:dyDescent="0.2">
      <c r="A26" s="12" t="s">
        <v>188</v>
      </c>
      <c r="B26" s="18">
        <v>4.2492436309318</v>
      </c>
      <c r="C26" s="10" t="s">
        <v>152</v>
      </c>
      <c r="D26" s="18">
        <v>2.97277504829936</v>
      </c>
      <c r="E26" s="10" t="s">
        <v>152</v>
      </c>
      <c r="F26" s="18">
        <v>6.6924279087608198</v>
      </c>
      <c r="G26" s="10" t="s">
        <v>152</v>
      </c>
      <c r="H26" s="18">
        <v>6.4323924450181904</v>
      </c>
      <c r="I26" s="10" t="s">
        <v>152</v>
      </c>
      <c r="J26" s="18">
        <v>12.534768113224599</v>
      </c>
      <c r="K26" s="10" t="s">
        <v>152</v>
      </c>
      <c r="L26" s="18">
        <v>6.4696167940513103</v>
      </c>
      <c r="M26" s="10" t="s">
        <v>152</v>
      </c>
      <c r="N26" s="18">
        <v>1.2889552186242801</v>
      </c>
      <c r="O26" s="10" t="s">
        <v>152</v>
      </c>
      <c r="P26" s="18">
        <v>0</v>
      </c>
      <c r="Q26" s="10" t="s">
        <v>246</v>
      </c>
      <c r="R26" s="18">
        <v>3.7244905204905199</v>
      </c>
      <c r="S26" s="10" t="s">
        <v>152</v>
      </c>
    </row>
    <row r="27" spans="1:19" x14ac:dyDescent="0.2">
      <c r="A27" s="12" t="s">
        <v>189</v>
      </c>
      <c r="B27" s="18">
        <v>10.063469558820501</v>
      </c>
      <c r="C27" s="10" t="s">
        <v>152</v>
      </c>
      <c r="D27" s="18">
        <v>2.12617857301922</v>
      </c>
      <c r="E27" s="10" t="s">
        <v>152</v>
      </c>
      <c r="F27" s="18">
        <v>6.0605712298144097</v>
      </c>
      <c r="G27" s="10" t="s">
        <v>152</v>
      </c>
      <c r="H27" s="18">
        <v>4.9641759954022699</v>
      </c>
      <c r="I27" s="10" t="s">
        <v>152</v>
      </c>
      <c r="J27" s="18">
        <v>10.8991549830615</v>
      </c>
      <c r="K27" s="10" t="s">
        <v>152</v>
      </c>
      <c r="L27" s="18">
        <v>4.9956027862513599</v>
      </c>
      <c r="M27" s="10" t="s">
        <v>152</v>
      </c>
      <c r="N27" s="18">
        <v>0.89058104533493199</v>
      </c>
      <c r="O27" s="10" t="s">
        <v>152</v>
      </c>
      <c r="P27" s="18">
        <v>0</v>
      </c>
      <c r="Q27" s="10" t="s">
        <v>246</v>
      </c>
      <c r="R27" s="18">
        <v>3.0065044320873899</v>
      </c>
      <c r="S27" s="10" t="s">
        <v>152</v>
      </c>
    </row>
    <row r="28" spans="1:19" x14ac:dyDescent="0.2">
      <c r="A28" s="12" t="s">
        <v>190</v>
      </c>
      <c r="B28" s="18">
        <v>16.722761196770101</v>
      </c>
      <c r="C28" s="10" t="s">
        <v>152</v>
      </c>
      <c r="D28" s="18">
        <v>2.9632942698052198</v>
      </c>
      <c r="E28" s="10" t="s">
        <v>152</v>
      </c>
      <c r="F28" s="18">
        <v>10.439121876623799</v>
      </c>
      <c r="G28" s="10" t="s">
        <v>152</v>
      </c>
      <c r="H28" s="18">
        <v>6.71539705859304</v>
      </c>
      <c r="I28" s="10" t="s">
        <v>152</v>
      </c>
      <c r="J28" s="18">
        <v>14.094671951255201</v>
      </c>
      <c r="K28" s="10" t="s">
        <v>152</v>
      </c>
      <c r="L28" s="18">
        <v>6.7912103739805696</v>
      </c>
      <c r="M28" s="10" t="s">
        <v>152</v>
      </c>
      <c r="N28" s="18">
        <v>0.75152519422682695</v>
      </c>
      <c r="O28" s="10" t="s">
        <v>152</v>
      </c>
      <c r="P28" s="18">
        <v>0</v>
      </c>
      <c r="Q28" s="10" t="s">
        <v>246</v>
      </c>
      <c r="R28" s="18">
        <v>4.0195659066527902</v>
      </c>
      <c r="S28" s="10" t="s">
        <v>152</v>
      </c>
    </row>
    <row r="29" spans="1:19" x14ac:dyDescent="0.2">
      <c r="A29" s="12" t="s">
        <v>191</v>
      </c>
      <c r="B29" s="18">
        <v>17.872636693839699</v>
      </c>
      <c r="C29" s="10" t="s">
        <v>152</v>
      </c>
      <c r="D29" s="18">
        <v>2.0032234728230498</v>
      </c>
      <c r="E29" s="10" t="s">
        <v>152</v>
      </c>
      <c r="F29" s="18">
        <v>6.9777436992581601</v>
      </c>
      <c r="G29" s="10" t="s">
        <v>152</v>
      </c>
      <c r="H29" s="18">
        <v>6.7965586253523096</v>
      </c>
      <c r="I29" s="10" t="s">
        <v>152</v>
      </c>
      <c r="J29" s="18">
        <v>13.0438114068064</v>
      </c>
      <c r="K29" s="10" t="s">
        <v>152</v>
      </c>
      <c r="L29" s="18">
        <v>6.4694113519785201</v>
      </c>
      <c r="M29" s="10" t="s">
        <v>152</v>
      </c>
      <c r="N29" s="18">
        <v>1.1785430667949599</v>
      </c>
      <c r="O29" s="10" t="s">
        <v>152</v>
      </c>
      <c r="P29" s="18">
        <v>0</v>
      </c>
      <c r="Q29" s="10" t="s">
        <v>246</v>
      </c>
      <c r="R29" s="18">
        <v>3.7638370699062298</v>
      </c>
      <c r="S29" s="10" t="s">
        <v>152</v>
      </c>
    </row>
    <row r="30" spans="1:19" x14ac:dyDescent="0.2">
      <c r="A30" s="12" t="s">
        <v>192</v>
      </c>
      <c r="B30" s="18">
        <v>11.8544259285107</v>
      </c>
      <c r="C30" s="10" t="s">
        <v>152</v>
      </c>
      <c r="D30" s="18">
        <v>2.7632423357214702</v>
      </c>
      <c r="E30" s="10" t="s">
        <v>152</v>
      </c>
      <c r="F30" s="18">
        <v>5.9137708848517896</v>
      </c>
      <c r="G30" s="10" t="s">
        <v>152</v>
      </c>
      <c r="H30" s="18">
        <v>7.1099801140856096</v>
      </c>
      <c r="I30" s="10" t="s">
        <v>152</v>
      </c>
      <c r="J30" s="18">
        <v>10.727424172014199</v>
      </c>
      <c r="K30" s="10" t="s">
        <v>152</v>
      </c>
      <c r="L30" s="18">
        <v>6.6263752604070696</v>
      </c>
      <c r="M30" s="10" t="s">
        <v>168</v>
      </c>
      <c r="N30" s="18">
        <v>2.4281457216859601</v>
      </c>
      <c r="O30" s="10" t="s">
        <v>152</v>
      </c>
      <c r="P30" s="18">
        <v>0</v>
      </c>
      <c r="Q30" s="10" t="s">
        <v>246</v>
      </c>
      <c r="R30" s="18">
        <v>4.1056821259470304</v>
      </c>
      <c r="S30" s="10" t="s">
        <v>152</v>
      </c>
    </row>
    <row r="31" spans="1:19" x14ac:dyDescent="0.2">
      <c r="A31" s="12" t="s">
        <v>193</v>
      </c>
      <c r="B31" s="18">
        <v>6.5011873946549699</v>
      </c>
      <c r="C31" s="10" t="s">
        <v>152</v>
      </c>
      <c r="D31" s="18">
        <v>2.7186644293822599</v>
      </c>
      <c r="E31" s="10" t="s">
        <v>343</v>
      </c>
      <c r="F31" s="18">
        <v>6.9164423414485698</v>
      </c>
      <c r="G31" s="10" t="s">
        <v>152</v>
      </c>
      <c r="H31" s="18">
        <v>6.8158545222523603</v>
      </c>
      <c r="I31" s="10" t="s">
        <v>152</v>
      </c>
      <c r="J31" s="18">
        <v>11.6635955400402</v>
      </c>
      <c r="K31" s="10" t="s">
        <v>152</v>
      </c>
      <c r="L31" s="18">
        <v>15.2686122413688</v>
      </c>
      <c r="M31" s="10" t="s">
        <v>210</v>
      </c>
      <c r="N31" s="18">
        <v>2.3994522973842298</v>
      </c>
      <c r="O31" s="10" t="s">
        <v>152</v>
      </c>
      <c r="P31" s="18">
        <v>0</v>
      </c>
      <c r="Q31" s="10" t="s">
        <v>246</v>
      </c>
      <c r="R31" s="18">
        <v>4.18418006286762</v>
      </c>
      <c r="S31" s="10" t="s">
        <v>320</v>
      </c>
    </row>
    <row r="32" spans="1:19" x14ac:dyDescent="0.2">
      <c r="A32" s="15" t="s">
        <v>195</v>
      </c>
      <c r="B32" s="19">
        <v>5.0788265292765598</v>
      </c>
      <c r="C32" s="14" t="s">
        <v>152</v>
      </c>
      <c r="D32" s="19">
        <v>2.9769567814437301</v>
      </c>
      <c r="E32" s="14" t="s">
        <v>152</v>
      </c>
      <c r="F32" s="19">
        <v>5.5754507242417297</v>
      </c>
      <c r="G32" s="14" t="s">
        <v>152</v>
      </c>
      <c r="H32" s="19">
        <v>6.93442187298366</v>
      </c>
      <c r="I32" s="14" t="s">
        <v>152</v>
      </c>
      <c r="J32" s="19">
        <v>12.918015458809499</v>
      </c>
      <c r="K32" s="14" t="s">
        <v>152</v>
      </c>
      <c r="L32" s="19">
        <v>16.1647240621446</v>
      </c>
      <c r="M32" s="14" t="s">
        <v>152</v>
      </c>
      <c r="N32" s="19">
        <v>2.22991437419901</v>
      </c>
      <c r="O32" s="14" t="s">
        <v>152</v>
      </c>
      <c r="P32" s="19">
        <v>0</v>
      </c>
      <c r="Q32" s="14" t="s">
        <v>246</v>
      </c>
      <c r="R32" s="19">
        <v>4.3056974643791701</v>
      </c>
      <c r="S32" s="14" t="s">
        <v>152</v>
      </c>
    </row>
    <row r="34" spans="1:2" x14ac:dyDescent="0.2">
      <c r="A34" s="16" t="s">
        <v>196</v>
      </c>
      <c r="B34" s="16" t="s">
        <v>229</v>
      </c>
    </row>
    <row r="36" spans="1:2" x14ac:dyDescent="0.2">
      <c r="B36" s="16" t="s">
        <v>344</v>
      </c>
    </row>
    <row r="37" spans="1:2" x14ac:dyDescent="0.2">
      <c r="B37" s="16" t="s">
        <v>345</v>
      </c>
    </row>
    <row r="38" spans="1:2" x14ac:dyDescent="0.2">
      <c r="B38" s="16" t="s">
        <v>346</v>
      </c>
    </row>
    <row r="40" spans="1:2" x14ac:dyDescent="0.2">
      <c r="B40" s="16" t="s">
        <v>203</v>
      </c>
    </row>
    <row r="41" spans="1:2" x14ac:dyDescent="0.2">
      <c r="B41" s="16" t="s">
        <v>250</v>
      </c>
    </row>
    <row r="42" spans="1:2" x14ac:dyDescent="0.2">
      <c r="B42" s="16" t="s">
        <v>325</v>
      </c>
    </row>
    <row r="43" spans="1:2" x14ac:dyDescent="0.2">
      <c r="B43" s="16" t="s">
        <v>204</v>
      </c>
    </row>
    <row r="46" spans="1:2" x14ac:dyDescent="0.2">
      <c r="A46" s="17" t="str">
        <f>HYPERLINK("#'KENO 13'!A2", "&lt;&lt;&lt; Previous table")</f>
        <v>&lt;&lt;&lt; Previous table</v>
      </c>
    </row>
    <row r="47" spans="1:2" x14ac:dyDescent="0.2">
      <c r="A47" s="17" t="str">
        <f>HYPERLINK("#'KENO 15'!A2",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Q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HYPERLINK("#'INDEX'!B65", "Link to index")</f>
        <v>Link to index</v>
      </c>
    </row>
    <row r="2" spans="1:17" ht="15.75" customHeight="1" x14ac:dyDescent="0.2">
      <c r="A2" s="27" t="s">
        <v>350</v>
      </c>
      <c r="B2" s="28"/>
      <c r="C2" s="28"/>
      <c r="D2" s="28"/>
      <c r="E2" s="28"/>
      <c r="F2" s="28"/>
      <c r="G2" s="28"/>
      <c r="H2" s="28"/>
      <c r="I2" s="28"/>
      <c r="J2" s="28"/>
      <c r="K2" s="28"/>
      <c r="L2" s="28"/>
      <c r="M2" s="28"/>
      <c r="N2" s="28"/>
      <c r="O2" s="28"/>
      <c r="P2" s="28"/>
      <c r="Q2" s="28"/>
    </row>
    <row r="3" spans="1:17" ht="15.75" customHeight="1" x14ac:dyDescent="0.2">
      <c r="A3" s="27" t="s">
        <v>76</v>
      </c>
      <c r="B3" s="28"/>
      <c r="C3" s="28"/>
      <c r="D3" s="28"/>
      <c r="E3" s="28"/>
      <c r="F3" s="28"/>
      <c r="G3" s="28"/>
      <c r="H3" s="28"/>
      <c r="I3" s="28"/>
      <c r="J3" s="28"/>
      <c r="K3" s="28"/>
      <c r="L3" s="28"/>
      <c r="M3" s="28"/>
      <c r="N3" s="28"/>
      <c r="O3" s="28"/>
      <c r="P3" s="28"/>
      <c r="Q3" s="28"/>
    </row>
    <row r="4" spans="1:17" ht="15.75" customHeight="1" x14ac:dyDescent="0.2"/>
    <row r="5" spans="1:17"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row>
    <row r="6" spans="1:17" x14ac:dyDescent="0.2">
      <c r="A6" s="29" t="s">
        <v>221</v>
      </c>
      <c r="B6" s="29"/>
      <c r="C6" s="29"/>
      <c r="D6" s="29"/>
      <c r="E6" s="29"/>
      <c r="F6" s="29"/>
      <c r="G6" s="29"/>
      <c r="H6" s="29"/>
      <c r="I6" s="29"/>
      <c r="J6" s="29"/>
      <c r="K6" s="29"/>
      <c r="L6" s="29"/>
      <c r="M6" s="29"/>
      <c r="N6" s="29"/>
      <c r="O6" s="29"/>
      <c r="P6" s="29"/>
      <c r="Q6" s="29"/>
    </row>
    <row r="7" spans="1:17" x14ac:dyDescent="0.2">
      <c r="A7" s="12" t="s">
        <v>163</v>
      </c>
      <c r="B7" s="18">
        <v>0</v>
      </c>
      <c r="C7" s="10" t="s">
        <v>167</v>
      </c>
      <c r="D7" s="18">
        <v>1.0578081091931</v>
      </c>
      <c r="E7" s="10" t="s">
        <v>152</v>
      </c>
      <c r="F7" s="18">
        <v>0</v>
      </c>
      <c r="G7" s="10" t="s">
        <v>167</v>
      </c>
      <c r="H7" s="18">
        <v>1.6748320065073401</v>
      </c>
      <c r="I7" s="10" t="s">
        <v>152</v>
      </c>
      <c r="J7" s="18">
        <v>0</v>
      </c>
      <c r="K7" s="10" t="s">
        <v>167</v>
      </c>
      <c r="L7" s="18">
        <v>3.4801191251904902</v>
      </c>
      <c r="M7" s="10" t="s">
        <v>152</v>
      </c>
      <c r="N7" s="18">
        <v>0.38515176093810799</v>
      </c>
      <c r="O7" s="10" t="s">
        <v>152</v>
      </c>
      <c r="P7" s="18">
        <v>0</v>
      </c>
      <c r="Q7" s="10" t="s">
        <v>246</v>
      </c>
    </row>
    <row r="8" spans="1:17" x14ac:dyDescent="0.2">
      <c r="A8" s="12" t="s">
        <v>164</v>
      </c>
      <c r="B8" s="18">
        <v>0</v>
      </c>
      <c r="C8" s="10" t="s">
        <v>167</v>
      </c>
      <c r="D8" s="18">
        <v>0.64382656318797604</v>
      </c>
      <c r="E8" s="10" t="s">
        <v>152</v>
      </c>
      <c r="F8" s="18">
        <v>0</v>
      </c>
      <c r="G8" s="10" t="s">
        <v>167</v>
      </c>
      <c r="H8" s="18">
        <v>1.0756593905084599</v>
      </c>
      <c r="I8" s="10" t="s">
        <v>152</v>
      </c>
      <c r="J8" s="18">
        <v>0</v>
      </c>
      <c r="K8" s="10" t="s">
        <v>167</v>
      </c>
      <c r="L8" s="18">
        <v>4.1085502475795099</v>
      </c>
      <c r="M8" s="10" t="s">
        <v>152</v>
      </c>
      <c r="N8" s="18">
        <v>0.349890183907411</v>
      </c>
      <c r="O8" s="10" t="s">
        <v>152</v>
      </c>
      <c r="P8" s="18">
        <v>0</v>
      </c>
      <c r="Q8" s="10" t="s">
        <v>246</v>
      </c>
    </row>
    <row r="9" spans="1:17" x14ac:dyDescent="0.2">
      <c r="A9" s="12" t="s">
        <v>165</v>
      </c>
      <c r="B9" s="18">
        <v>0</v>
      </c>
      <c r="C9" s="10" t="s">
        <v>167</v>
      </c>
      <c r="D9" s="18">
        <v>0.62174846711973897</v>
      </c>
      <c r="E9" s="10" t="s">
        <v>152</v>
      </c>
      <c r="F9" s="18">
        <v>0</v>
      </c>
      <c r="G9" s="10" t="s">
        <v>167</v>
      </c>
      <c r="H9" s="18">
        <v>1.20409071315981</v>
      </c>
      <c r="I9" s="10" t="s">
        <v>152</v>
      </c>
      <c r="J9" s="18">
        <v>0</v>
      </c>
      <c r="K9" s="10" t="s">
        <v>167</v>
      </c>
      <c r="L9" s="18">
        <v>1.7602046511552201</v>
      </c>
      <c r="M9" s="10" t="s">
        <v>152</v>
      </c>
      <c r="N9" s="18">
        <v>0.34250956417308498</v>
      </c>
      <c r="O9" s="10" t="s">
        <v>152</v>
      </c>
      <c r="P9" s="18">
        <v>0</v>
      </c>
      <c r="Q9" s="10" t="s">
        <v>246</v>
      </c>
    </row>
    <row r="10" spans="1:17" x14ac:dyDescent="0.2">
      <c r="A10" s="12" t="s">
        <v>166</v>
      </c>
      <c r="B10" s="18">
        <v>0</v>
      </c>
      <c r="C10" s="10" t="s">
        <v>167</v>
      </c>
      <c r="D10" s="18">
        <v>0.57997266350767795</v>
      </c>
      <c r="E10" s="10" t="s">
        <v>152</v>
      </c>
      <c r="F10" s="18">
        <v>0</v>
      </c>
      <c r="G10" s="10" t="s">
        <v>167</v>
      </c>
      <c r="H10" s="18">
        <v>1.5027746232350001</v>
      </c>
      <c r="I10" s="10" t="s">
        <v>152</v>
      </c>
      <c r="J10" s="18">
        <v>0</v>
      </c>
      <c r="K10" s="10" t="s">
        <v>167</v>
      </c>
      <c r="L10" s="18">
        <v>1.6879134607194599</v>
      </c>
      <c r="M10" s="10" t="s">
        <v>152</v>
      </c>
      <c r="N10" s="18">
        <v>0.320105676611594</v>
      </c>
      <c r="O10" s="10" t="s">
        <v>152</v>
      </c>
      <c r="P10" s="18">
        <v>0</v>
      </c>
      <c r="Q10" s="10" t="s">
        <v>246</v>
      </c>
    </row>
    <row r="11" spans="1:17" x14ac:dyDescent="0.2">
      <c r="A11" s="12" t="s">
        <v>170</v>
      </c>
      <c r="B11" s="18">
        <v>0</v>
      </c>
      <c r="C11" s="10" t="s">
        <v>167</v>
      </c>
      <c r="D11" s="18">
        <v>0.565618980616309</v>
      </c>
      <c r="E11" s="10" t="s">
        <v>152</v>
      </c>
      <c r="F11" s="18">
        <v>0</v>
      </c>
      <c r="G11" s="10" t="s">
        <v>167</v>
      </c>
      <c r="H11" s="18">
        <v>1.57313778385369</v>
      </c>
      <c r="I11" s="10" t="s">
        <v>152</v>
      </c>
      <c r="J11" s="18">
        <v>0</v>
      </c>
      <c r="K11" s="10" t="s">
        <v>167</v>
      </c>
      <c r="L11" s="18">
        <v>1.5619685513199599</v>
      </c>
      <c r="M11" s="10" t="s">
        <v>152</v>
      </c>
      <c r="N11" s="18">
        <v>0.315250423520405</v>
      </c>
      <c r="O11" s="10" t="s">
        <v>152</v>
      </c>
      <c r="P11" s="18">
        <v>0</v>
      </c>
      <c r="Q11" s="10" t="s">
        <v>246</v>
      </c>
    </row>
    <row r="12" spans="1:17" x14ac:dyDescent="0.2">
      <c r="A12" s="12" t="s">
        <v>171</v>
      </c>
      <c r="B12" s="18">
        <v>0</v>
      </c>
      <c r="C12" s="10" t="s">
        <v>167</v>
      </c>
      <c r="D12" s="18">
        <v>0.52892163613827303</v>
      </c>
      <c r="E12" s="10" t="s">
        <v>152</v>
      </c>
      <c r="F12" s="18">
        <v>0</v>
      </c>
      <c r="G12" s="10" t="s">
        <v>167</v>
      </c>
      <c r="H12" s="18">
        <v>1.6770295643639701</v>
      </c>
      <c r="I12" s="10" t="s">
        <v>152</v>
      </c>
      <c r="J12" s="18">
        <v>0</v>
      </c>
      <c r="K12" s="10" t="s">
        <v>167</v>
      </c>
      <c r="L12" s="18">
        <v>1.85340447154472</v>
      </c>
      <c r="M12" s="10" t="s">
        <v>152</v>
      </c>
      <c r="N12" s="18">
        <v>0.30114370575479399</v>
      </c>
      <c r="O12" s="10" t="s">
        <v>152</v>
      </c>
      <c r="P12" s="18">
        <v>0</v>
      </c>
      <c r="Q12" s="10" t="s">
        <v>246</v>
      </c>
    </row>
    <row r="13" spans="1:17" x14ac:dyDescent="0.2">
      <c r="A13" s="12" t="s">
        <v>172</v>
      </c>
      <c r="B13" s="18">
        <v>0</v>
      </c>
      <c r="C13" s="10" t="s">
        <v>167</v>
      </c>
      <c r="D13" s="18">
        <v>0.48394906580095598</v>
      </c>
      <c r="E13" s="10" t="s">
        <v>152</v>
      </c>
      <c r="F13" s="18">
        <v>0</v>
      </c>
      <c r="G13" s="10" t="s">
        <v>167</v>
      </c>
      <c r="H13" s="18">
        <v>1.70068410352087</v>
      </c>
      <c r="I13" s="10" t="s">
        <v>152</v>
      </c>
      <c r="J13" s="18">
        <v>0</v>
      </c>
      <c r="K13" s="10" t="s">
        <v>167</v>
      </c>
      <c r="L13" s="18">
        <v>1.9263192831065401</v>
      </c>
      <c r="M13" s="10" t="s">
        <v>152</v>
      </c>
      <c r="N13" s="18">
        <v>0.11101111887366601</v>
      </c>
      <c r="O13" s="10" t="s">
        <v>152</v>
      </c>
      <c r="P13" s="18">
        <v>0</v>
      </c>
      <c r="Q13" s="10" t="s">
        <v>246</v>
      </c>
    </row>
    <row r="14" spans="1:17" x14ac:dyDescent="0.2">
      <c r="A14" s="12" t="s">
        <v>173</v>
      </c>
      <c r="B14" s="18">
        <v>0</v>
      </c>
      <c r="C14" s="10" t="s">
        <v>167</v>
      </c>
      <c r="D14" s="18">
        <v>0.46183291551308497</v>
      </c>
      <c r="E14" s="10" t="s">
        <v>152</v>
      </c>
      <c r="F14" s="18">
        <v>0</v>
      </c>
      <c r="G14" s="10" t="s">
        <v>167</v>
      </c>
      <c r="H14" s="18">
        <v>1.6357501010416799</v>
      </c>
      <c r="I14" s="10" t="s">
        <v>152</v>
      </c>
      <c r="J14" s="18">
        <v>0</v>
      </c>
      <c r="K14" s="10" t="s">
        <v>167</v>
      </c>
      <c r="L14" s="18">
        <v>1.8503108326398701</v>
      </c>
      <c r="M14" s="10" t="s">
        <v>152</v>
      </c>
      <c r="N14" s="18">
        <v>0.12612327819708</v>
      </c>
      <c r="O14" s="10" t="s">
        <v>152</v>
      </c>
      <c r="P14" s="18">
        <v>0</v>
      </c>
      <c r="Q14" s="10" t="s">
        <v>246</v>
      </c>
    </row>
    <row r="15" spans="1:17" x14ac:dyDescent="0.2">
      <c r="A15" s="12" t="s">
        <v>174</v>
      </c>
      <c r="B15" s="18">
        <v>0</v>
      </c>
      <c r="C15" s="10" t="s">
        <v>167</v>
      </c>
      <c r="D15" s="18">
        <v>0.50311737247259802</v>
      </c>
      <c r="E15" s="10" t="s">
        <v>152</v>
      </c>
      <c r="F15" s="18">
        <v>0</v>
      </c>
      <c r="G15" s="10" t="s">
        <v>167</v>
      </c>
      <c r="H15" s="18">
        <v>1.9624614897025801</v>
      </c>
      <c r="I15" s="10" t="s">
        <v>152</v>
      </c>
      <c r="J15" s="18">
        <v>0</v>
      </c>
      <c r="K15" s="10" t="s">
        <v>167</v>
      </c>
      <c r="L15" s="18">
        <v>1.87324057876994</v>
      </c>
      <c r="M15" s="10" t="s">
        <v>152</v>
      </c>
      <c r="N15" s="18">
        <v>0.11026229839426401</v>
      </c>
      <c r="O15" s="10" t="s">
        <v>152</v>
      </c>
      <c r="P15" s="18">
        <v>0</v>
      </c>
      <c r="Q15" s="10" t="s">
        <v>246</v>
      </c>
    </row>
    <row r="16" spans="1:17" x14ac:dyDescent="0.2">
      <c r="A16" s="12" t="s">
        <v>176</v>
      </c>
      <c r="B16" s="18">
        <v>0</v>
      </c>
      <c r="C16" s="10" t="s">
        <v>167</v>
      </c>
      <c r="D16" s="18">
        <v>0.60727275563135497</v>
      </c>
      <c r="E16" s="10" t="s">
        <v>152</v>
      </c>
      <c r="F16" s="18">
        <v>0</v>
      </c>
      <c r="G16" s="10" t="s">
        <v>167</v>
      </c>
      <c r="H16" s="18">
        <v>2.0861521872929001</v>
      </c>
      <c r="I16" s="10" t="s">
        <v>152</v>
      </c>
      <c r="J16" s="18">
        <v>0</v>
      </c>
      <c r="K16" s="10" t="s">
        <v>167</v>
      </c>
      <c r="L16" s="18">
        <v>2.0127047810096999</v>
      </c>
      <c r="M16" s="10" t="s">
        <v>152</v>
      </c>
      <c r="N16" s="18">
        <v>0.10611901762708301</v>
      </c>
      <c r="O16" s="10" t="s">
        <v>152</v>
      </c>
      <c r="P16" s="18">
        <v>0</v>
      </c>
      <c r="Q16" s="10" t="s">
        <v>246</v>
      </c>
    </row>
    <row r="17" spans="1:17" x14ac:dyDescent="0.2">
      <c r="A17" s="12" t="s">
        <v>177</v>
      </c>
      <c r="B17" s="18">
        <v>0</v>
      </c>
      <c r="C17" s="10" t="s">
        <v>167</v>
      </c>
      <c r="D17" s="18">
        <v>0.74186467168923298</v>
      </c>
      <c r="E17" s="10" t="s">
        <v>152</v>
      </c>
      <c r="F17" s="18">
        <v>0</v>
      </c>
      <c r="G17" s="10" t="s">
        <v>167</v>
      </c>
      <c r="H17" s="18">
        <v>1.9355464413397301</v>
      </c>
      <c r="I17" s="10" t="s">
        <v>152</v>
      </c>
      <c r="J17" s="18">
        <v>0</v>
      </c>
      <c r="K17" s="10" t="s">
        <v>167</v>
      </c>
      <c r="L17" s="18">
        <v>1.9847822206354899</v>
      </c>
      <c r="M17" s="10" t="s">
        <v>152</v>
      </c>
      <c r="N17" s="18">
        <v>9.5435971647159598E-2</v>
      </c>
      <c r="O17" s="10" t="s">
        <v>152</v>
      </c>
      <c r="P17" s="18">
        <v>0</v>
      </c>
      <c r="Q17" s="10" t="s">
        <v>246</v>
      </c>
    </row>
    <row r="18" spans="1:17" x14ac:dyDescent="0.2">
      <c r="A18" s="12" t="s">
        <v>178</v>
      </c>
      <c r="B18" s="18">
        <v>0</v>
      </c>
      <c r="C18" s="10" t="s">
        <v>167</v>
      </c>
      <c r="D18" s="18">
        <v>0.685619436884919</v>
      </c>
      <c r="E18" s="10" t="s">
        <v>152</v>
      </c>
      <c r="F18" s="18">
        <v>0</v>
      </c>
      <c r="G18" s="10" t="s">
        <v>167</v>
      </c>
      <c r="H18" s="18">
        <v>2.12702692670379</v>
      </c>
      <c r="I18" s="10" t="s">
        <v>152</v>
      </c>
      <c r="J18" s="18">
        <v>0</v>
      </c>
      <c r="K18" s="10" t="s">
        <v>167</v>
      </c>
      <c r="L18" s="18">
        <v>2.33088542599558</v>
      </c>
      <c r="M18" s="10" t="s">
        <v>152</v>
      </c>
      <c r="N18" s="18">
        <v>9.3329133169661099E-2</v>
      </c>
      <c r="O18" s="10" t="s">
        <v>152</v>
      </c>
      <c r="P18" s="18">
        <v>0</v>
      </c>
      <c r="Q18" s="10" t="s">
        <v>246</v>
      </c>
    </row>
    <row r="19" spans="1:17" x14ac:dyDescent="0.2">
      <c r="A19" s="12" t="s">
        <v>179</v>
      </c>
      <c r="B19" s="18">
        <v>0</v>
      </c>
      <c r="C19" s="10" t="s">
        <v>167</v>
      </c>
      <c r="D19" s="18">
        <v>0.72118350237612605</v>
      </c>
      <c r="E19" s="10" t="s">
        <v>152</v>
      </c>
      <c r="F19" s="18">
        <v>0</v>
      </c>
      <c r="G19" s="10" t="s">
        <v>167</v>
      </c>
      <c r="H19" s="18">
        <v>2.15003484623958</v>
      </c>
      <c r="I19" s="10" t="s">
        <v>152</v>
      </c>
      <c r="J19" s="18">
        <v>0</v>
      </c>
      <c r="K19" s="10" t="s">
        <v>167</v>
      </c>
      <c r="L19" s="18">
        <v>2.2779124908919299</v>
      </c>
      <c r="M19" s="10" t="s">
        <v>152</v>
      </c>
      <c r="N19" s="18">
        <v>0.107823648626268</v>
      </c>
      <c r="O19" s="10" t="s">
        <v>152</v>
      </c>
      <c r="P19" s="18">
        <v>0</v>
      </c>
      <c r="Q19" s="10" t="s">
        <v>246</v>
      </c>
    </row>
    <row r="20" spans="1:17" x14ac:dyDescent="0.2">
      <c r="A20" s="12" t="s">
        <v>180</v>
      </c>
      <c r="B20" s="18">
        <v>0</v>
      </c>
      <c r="C20" s="10" t="s">
        <v>167</v>
      </c>
      <c r="D20" s="18">
        <v>0.69345805060698396</v>
      </c>
      <c r="E20" s="10" t="s">
        <v>152</v>
      </c>
      <c r="F20" s="18">
        <v>0</v>
      </c>
      <c r="G20" s="10" t="s">
        <v>167</v>
      </c>
      <c r="H20" s="18">
        <v>2.10942356221633</v>
      </c>
      <c r="I20" s="10" t="s">
        <v>152</v>
      </c>
      <c r="J20" s="18">
        <v>0</v>
      </c>
      <c r="K20" s="10" t="s">
        <v>167</v>
      </c>
      <c r="L20" s="18">
        <v>2.2610863396001002</v>
      </c>
      <c r="M20" s="10" t="s">
        <v>152</v>
      </c>
      <c r="N20" s="18">
        <v>0.22229849973360699</v>
      </c>
      <c r="O20" s="10" t="s">
        <v>152</v>
      </c>
      <c r="P20" s="18">
        <v>0</v>
      </c>
      <c r="Q20" s="10" t="s">
        <v>246</v>
      </c>
    </row>
    <row r="21" spans="1:17" x14ac:dyDescent="0.2">
      <c r="A21" s="12" t="s">
        <v>181</v>
      </c>
      <c r="B21" s="18">
        <v>0</v>
      </c>
      <c r="C21" s="10" t="s">
        <v>167</v>
      </c>
      <c r="D21" s="18">
        <v>0.665501499992874</v>
      </c>
      <c r="E21" s="10" t="s">
        <v>152</v>
      </c>
      <c r="F21" s="18">
        <v>0</v>
      </c>
      <c r="G21" s="10" t="s">
        <v>167</v>
      </c>
      <c r="H21" s="18">
        <v>2.12247686385642</v>
      </c>
      <c r="I21" s="10" t="s">
        <v>152</v>
      </c>
      <c r="J21" s="18">
        <v>3.16357216203189</v>
      </c>
      <c r="K21" s="10" t="s">
        <v>152</v>
      </c>
      <c r="L21" s="18">
        <v>2.4698247103778699</v>
      </c>
      <c r="M21" s="10" t="s">
        <v>152</v>
      </c>
      <c r="N21" s="18">
        <v>0.24045596043245501</v>
      </c>
      <c r="O21" s="10" t="s">
        <v>152</v>
      </c>
      <c r="P21" s="18">
        <v>0</v>
      </c>
      <c r="Q21" s="10" t="s">
        <v>246</v>
      </c>
    </row>
    <row r="22" spans="1:17" x14ac:dyDescent="0.2">
      <c r="A22" s="12" t="s">
        <v>182</v>
      </c>
      <c r="B22" s="18">
        <v>0.15269322725172299</v>
      </c>
      <c r="C22" s="10" t="s">
        <v>152</v>
      </c>
      <c r="D22" s="18">
        <v>0.66750134489338597</v>
      </c>
      <c r="E22" s="10" t="s">
        <v>152</v>
      </c>
      <c r="F22" s="18">
        <v>0</v>
      </c>
      <c r="G22" s="10" t="s">
        <v>167</v>
      </c>
      <c r="H22" s="18">
        <v>1.9052709958892</v>
      </c>
      <c r="I22" s="10" t="s">
        <v>152</v>
      </c>
      <c r="J22" s="18">
        <v>3.13887002776299</v>
      </c>
      <c r="K22" s="10" t="s">
        <v>152</v>
      </c>
      <c r="L22" s="18">
        <v>2.45152983853469</v>
      </c>
      <c r="M22" s="10" t="s">
        <v>152</v>
      </c>
      <c r="N22" s="18">
        <v>0.25132752876393899</v>
      </c>
      <c r="O22" s="10" t="s">
        <v>152</v>
      </c>
      <c r="P22" s="18">
        <v>0</v>
      </c>
      <c r="Q22" s="10" t="s">
        <v>246</v>
      </c>
    </row>
    <row r="23" spans="1:17" x14ac:dyDescent="0.2">
      <c r="A23" s="12" t="s">
        <v>184</v>
      </c>
      <c r="B23" s="18">
        <v>0.23566535519562201</v>
      </c>
      <c r="C23" s="10" t="s">
        <v>152</v>
      </c>
      <c r="D23" s="18">
        <v>0.69446607222248602</v>
      </c>
      <c r="E23" s="10" t="s">
        <v>152</v>
      </c>
      <c r="F23" s="18">
        <v>0</v>
      </c>
      <c r="G23" s="10" t="s">
        <v>167</v>
      </c>
      <c r="H23" s="18">
        <v>1.8523412041430001</v>
      </c>
      <c r="I23" s="10" t="s">
        <v>152</v>
      </c>
      <c r="J23" s="18">
        <v>3.4794711203897002</v>
      </c>
      <c r="K23" s="10" t="s">
        <v>152</v>
      </c>
      <c r="L23" s="18">
        <v>2.6430247767413801</v>
      </c>
      <c r="M23" s="10" t="s">
        <v>152</v>
      </c>
      <c r="N23" s="18">
        <v>0.28556657300479699</v>
      </c>
      <c r="O23" s="10" t="s">
        <v>152</v>
      </c>
      <c r="P23" s="18">
        <v>0</v>
      </c>
      <c r="Q23" s="10" t="s">
        <v>246</v>
      </c>
    </row>
    <row r="24" spans="1:17" x14ac:dyDescent="0.2">
      <c r="A24" s="12" t="s">
        <v>185</v>
      </c>
      <c r="B24" s="18">
        <v>0.60938819838300995</v>
      </c>
      <c r="C24" s="10" t="s">
        <v>152</v>
      </c>
      <c r="D24" s="18">
        <v>0.73545943623860699</v>
      </c>
      <c r="E24" s="10" t="s">
        <v>152</v>
      </c>
      <c r="F24" s="18">
        <v>0</v>
      </c>
      <c r="G24" s="10" t="s">
        <v>167</v>
      </c>
      <c r="H24" s="18">
        <v>1.7906416494089601</v>
      </c>
      <c r="I24" s="10" t="s">
        <v>152</v>
      </c>
      <c r="J24" s="18">
        <v>4.0530040471345803</v>
      </c>
      <c r="K24" s="10" t="s">
        <v>152</v>
      </c>
      <c r="L24" s="18">
        <v>3.2781975324799499</v>
      </c>
      <c r="M24" s="10" t="s">
        <v>152</v>
      </c>
      <c r="N24" s="18">
        <v>0.34600386775613501</v>
      </c>
      <c r="O24" s="10" t="s">
        <v>152</v>
      </c>
      <c r="P24" s="18">
        <v>0</v>
      </c>
      <c r="Q24" s="10" t="s">
        <v>246</v>
      </c>
    </row>
    <row r="25" spans="1:17" x14ac:dyDescent="0.2">
      <c r="A25" s="12" t="s">
        <v>187</v>
      </c>
      <c r="B25" s="18">
        <v>2.30294105616231</v>
      </c>
      <c r="C25" s="10" t="s">
        <v>152</v>
      </c>
      <c r="D25" s="18">
        <v>0.67893769702753903</v>
      </c>
      <c r="E25" s="10" t="s">
        <v>152</v>
      </c>
      <c r="F25" s="18">
        <v>1.1130073458484799</v>
      </c>
      <c r="G25" s="10" t="s">
        <v>152</v>
      </c>
      <c r="H25" s="18">
        <v>1.6601642969599499</v>
      </c>
      <c r="I25" s="10" t="s">
        <v>152</v>
      </c>
      <c r="J25" s="18">
        <v>3.52727901430438</v>
      </c>
      <c r="K25" s="10" t="s">
        <v>152</v>
      </c>
      <c r="L25" s="18">
        <v>2.17012069323519</v>
      </c>
      <c r="M25" s="10" t="s">
        <v>152</v>
      </c>
      <c r="N25" s="18">
        <v>0.32803354797707901</v>
      </c>
      <c r="O25" s="10" t="s">
        <v>152</v>
      </c>
      <c r="P25" s="18">
        <v>0</v>
      </c>
      <c r="Q25" s="10" t="s">
        <v>246</v>
      </c>
    </row>
    <row r="26" spans="1:17" x14ac:dyDescent="0.2">
      <c r="A26" s="12" t="s">
        <v>188</v>
      </c>
      <c r="B26" s="18">
        <v>2.2483214983650299</v>
      </c>
      <c r="C26" s="10" t="s">
        <v>152</v>
      </c>
      <c r="D26" s="18">
        <v>0.60903682118820801</v>
      </c>
      <c r="E26" s="10" t="s">
        <v>152</v>
      </c>
      <c r="F26" s="18">
        <v>1.0424670335375401</v>
      </c>
      <c r="G26" s="10" t="s">
        <v>152</v>
      </c>
      <c r="H26" s="18">
        <v>1.6020887158056401</v>
      </c>
      <c r="I26" s="10" t="s">
        <v>152</v>
      </c>
      <c r="J26" s="18">
        <v>3.4585100826430102</v>
      </c>
      <c r="K26" s="10" t="s">
        <v>152</v>
      </c>
      <c r="L26" s="18">
        <v>2.7066136181570299</v>
      </c>
      <c r="M26" s="10" t="s">
        <v>152</v>
      </c>
      <c r="N26" s="18">
        <v>0.29275013247051201</v>
      </c>
      <c r="O26" s="10" t="s">
        <v>152</v>
      </c>
      <c r="P26" s="18">
        <v>0</v>
      </c>
      <c r="Q26" s="10" t="s">
        <v>246</v>
      </c>
    </row>
    <row r="27" spans="1:17" x14ac:dyDescent="0.2">
      <c r="A27" s="12" t="s">
        <v>189</v>
      </c>
      <c r="B27" s="18">
        <v>5.1241064693415703</v>
      </c>
      <c r="C27" s="10" t="s">
        <v>152</v>
      </c>
      <c r="D27" s="18">
        <v>0.49707247588106601</v>
      </c>
      <c r="E27" s="10" t="s">
        <v>152</v>
      </c>
      <c r="F27" s="18">
        <v>1.22888069339227</v>
      </c>
      <c r="G27" s="10" t="s">
        <v>152</v>
      </c>
      <c r="H27" s="18">
        <v>1.3686868417176301</v>
      </c>
      <c r="I27" s="10" t="s">
        <v>152</v>
      </c>
      <c r="J27" s="18">
        <v>3.7371560174796299</v>
      </c>
      <c r="K27" s="10" t="s">
        <v>152</v>
      </c>
      <c r="L27" s="18">
        <v>2.1622466352803902</v>
      </c>
      <c r="M27" s="10" t="s">
        <v>152</v>
      </c>
      <c r="N27" s="18">
        <v>0.25679352170339897</v>
      </c>
      <c r="O27" s="10" t="s">
        <v>152</v>
      </c>
      <c r="P27" s="18">
        <v>0</v>
      </c>
      <c r="Q27" s="10" t="s">
        <v>246</v>
      </c>
    </row>
    <row r="28" spans="1:17" x14ac:dyDescent="0.2">
      <c r="A28" s="12" t="s">
        <v>190</v>
      </c>
      <c r="B28" s="18">
        <v>7.2359543051324398</v>
      </c>
      <c r="C28" s="10" t="s">
        <v>152</v>
      </c>
      <c r="D28" s="18">
        <v>0.60669179076563895</v>
      </c>
      <c r="E28" s="10" t="s">
        <v>152</v>
      </c>
      <c r="F28" s="18">
        <v>1.6412827069036999</v>
      </c>
      <c r="G28" s="10" t="s">
        <v>152</v>
      </c>
      <c r="H28" s="18">
        <v>1.3588268128515399</v>
      </c>
      <c r="I28" s="10" t="s">
        <v>152</v>
      </c>
      <c r="J28" s="18">
        <v>3.68995710443882</v>
      </c>
      <c r="K28" s="10" t="s">
        <v>152</v>
      </c>
      <c r="L28" s="18">
        <v>2.3683938403740301</v>
      </c>
      <c r="M28" s="10" t="s">
        <v>152</v>
      </c>
      <c r="N28" s="18">
        <v>0.25462252753382603</v>
      </c>
      <c r="O28" s="10" t="s">
        <v>152</v>
      </c>
      <c r="P28" s="18">
        <v>0</v>
      </c>
      <c r="Q28" s="10" t="s">
        <v>246</v>
      </c>
    </row>
    <row r="29" spans="1:17" x14ac:dyDescent="0.2">
      <c r="A29" s="12" t="s">
        <v>191</v>
      </c>
      <c r="B29" s="18">
        <v>7.8006826493708799</v>
      </c>
      <c r="C29" s="10" t="s">
        <v>152</v>
      </c>
      <c r="D29" s="18">
        <v>0.41939709693284399</v>
      </c>
      <c r="E29" s="10" t="s">
        <v>152</v>
      </c>
      <c r="F29" s="18">
        <v>1.1736395060721301</v>
      </c>
      <c r="G29" s="10" t="s">
        <v>152</v>
      </c>
      <c r="H29" s="18">
        <v>1.45257729824977</v>
      </c>
      <c r="I29" s="10" t="s">
        <v>152</v>
      </c>
      <c r="J29" s="18">
        <v>3.1027425365841301</v>
      </c>
      <c r="K29" s="10" t="s">
        <v>152</v>
      </c>
      <c r="L29" s="18">
        <v>2.33882537015405</v>
      </c>
      <c r="M29" s="10" t="s">
        <v>152</v>
      </c>
      <c r="N29" s="18">
        <v>0.288511183669513</v>
      </c>
      <c r="O29" s="10" t="s">
        <v>152</v>
      </c>
      <c r="P29" s="18">
        <v>0</v>
      </c>
      <c r="Q29" s="10" t="s">
        <v>246</v>
      </c>
    </row>
    <row r="30" spans="1:17" x14ac:dyDescent="0.2">
      <c r="A30" s="12" t="s">
        <v>192</v>
      </c>
      <c r="B30" s="18">
        <v>4.7442816507623498</v>
      </c>
      <c r="C30" s="10" t="s">
        <v>152</v>
      </c>
      <c r="D30" s="18">
        <v>0.49886645596013302</v>
      </c>
      <c r="E30" s="10" t="s">
        <v>152</v>
      </c>
      <c r="F30" s="18">
        <v>0.98084234887864397</v>
      </c>
      <c r="G30" s="10" t="s">
        <v>152</v>
      </c>
      <c r="H30" s="18">
        <v>1.4401406672163499</v>
      </c>
      <c r="I30" s="10" t="s">
        <v>152</v>
      </c>
      <c r="J30" s="18">
        <v>2.3786758278956501</v>
      </c>
      <c r="K30" s="10" t="s">
        <v>152</v>
      </c>
      <c r="L30" s="18">
        <v>2.5035236895589899</v>
      </c>
      <c r="M30" s="10" t="s">
        <v>168</v>
      </c>
      <c r="N30" s="18">
        <v>0.52648777031770899</v>
      </c>
      <c r="O30" s="10" t="s">
        <v>152</v>
      </c>
      <c r="P30" s="18">
        <v>0</v>
      </c>
      <c r="Q30" s="10" t="s">
        <v>246</v>
      </c>
    </row>
    <row r="31" spans="1:17" x14ac:dyDescent="0.2">
      <c r="A31" s="12" t="s">
        <v>193</v>
      </c>
      <c r="B31" s="18">
        <v>2.7644432830820498</v>
      </c>
      <c r="C31" s="10" t="s">
        <v>152</v>
      </c>
      <c r="D31" s="18">
        <v>0.50334316637209497</v>
      </c>
      <c r="E31" s="10" t="s">
        <v>343</v>
      </c>
      <c r="F31" s="18">
        <v>1.2134616070881199</v>
      </c>
      <c r="G31" s="10" t="s">
        <v>152</v>
      </c>
      <c r="H31" s="18">
        <v>1.3624695131164799</v>
      </c>
      <c r="I31" s="10" t="s">
        <v>152</v>
      </c>
      <c r="J31" s="18">
        <v>2.6894015088927601</v>
      </c>
      <c r="K31" s="10" t="s">
        <v>152</v>
      </c>
      <c r="L31" s="18">
        <v>5.60300672550441</v>
      </c>
      <c r="M31" s="10" t="s">
        <v>210</v>
      </c>
      <c r="N31" s="18">
        <v>0.53876195626868295</v>
      </c>
      <c r="O31" s="10" t="s">
        <v>152</v>
      </c>
      <c r="P31" s="18">
        <v>0</v>
      </c>
      <c r="Q31" s="10" t="s">
        <v>246</v>
      </c>
    </row>
    <row r="32" spans="1:17" x14ac:dyDescent="0.2">
      <c r="A32" s="15" t="s">
        <v>195</v>
      </c>
      <c r="B32" s="19">
        <v>2.3509217218805101</v>
      </c>
      <c r="C32" s="14" t="s">
        <v>152</v>
      </c>
      <c r="D32" s="19">
        <v>0.55330543452956904</v>
      </c>
      <c r="E32" s="14" t="s">
        <v>152</v>
      </c>
      <c r="F32" s="19">
        <v>0.99623527175143001</v>
      </c>
      <c r="G32" s="14" t="s">
        <v>152</v>
      </c>
      <c r="H32" s="19">
        <v>1.37697560760297</v>
      </c>
      <c r="I32" s="14" t="s">
        <v>152</v>
      </c>
      <c r="J32" s="19">
        <v>2.9521500335609998</v>
      </c>
      <c r="K32" s="14" t="s">
        <v>152</v>
      </c>
      <c r="L32" s="19">
        <v>6.3244206040662601</v>
      </c>
      <c r="M32" s="14" t="s">
        <v>152</v>
      </c>
      <c r="N32" s="19">
        <v>0.50110281017628899</v>
      </c>
      <c r="O32" s="14" t="s">
        <v>152</v>
      </c>
      <c r="P32" s="19">
        <v>0</v>
      </c>
      <c r="Q32" s="14" t="s">
        <v>246</v>
      </c>
    </row>
    <row r="34" spans="1:2" x14ac:dyDescent="0.2">
      <c r="A34" s="16" t="s">
        <v>196</v>
      </c>
      <c r="B34" s="16" t="s">
        <v>229</v>
      </c>
    </row>
    <row r="36" spans="1:2" x14ac:dyDescent="0.2">
      <c r="B36" s="16" t="s">
        <v>344</v>
      </c>
    </row>
    <row r="37" spans="1:2" x14ac:dyDescent="0.2">
      <c r="B37" s="16" t="s">
        <v>345</v>
      </c>
    </row>
    <row r="38" spans="1:2" x14ac:dyDescent="0.2">
      <c r="B38" s="16" t="s">
        <v>346</v>
      </c>
    </row>
    <row r="40" spans="1:2" x14ac:dyDescent="0.2">
      <c r="B40" s="16" t="s">
        <v>203</v>
      </c>
    </row>
    <row r="41" spans="1:2" x14ac:dyDescent="0.2">
      <c r="B41" s="16" t="s">
        <v>250</v>
      </c>
    </row>
    <row r="42" spans="1:2" x14ac:dyDescent="0.2">
      <c r="B42" s="16" t="s">
        <v>325</v>
      </c>
    </row>
    <row r="43" spans="1:2" x14ac:dyDescent="0.2">
      <c r="B43" s="16" t="s">
        <v>204</v>
      </c>
    </row>
    <row r="46" spans="1:2" x14ac:dyDescent="0.2">
      <c r="A46" s="17" t="str">
        <f>HYPERLINK("#'KENO 14'!A2", "&lt;&lt;&lt; Previous table")</f>
        <v>&lt;&lt;&lt; Previous table</v>
      </c>
    </row>
    <row r="47" spans="1:2" x14ac:dyDescent="0.2">
      <c r="A47" s="17" t="str">
        <f>HYPERLINK("#'LOTTERIES 1'!A2", "&gt;&gt;&gt; Next table")</f>
        <v>&gt;&gt;&gt; Next table</v>
      </c>
    </row>
  </sheetData>
  <mergeCells count="11">
    <mergeCell ref="A2:Q2"/>
    <mergeCell ref="A3:Q3"/>
    <mergeCell ref="A6:Q6"/>
    <mergeCell ref="B5:C5"/>
    <mergeCell ref="D5:E5"/>
    <mergeCell ref="F5:G5"/>
    <mergeCell ref="H5:I5"/>
    <mergeCell ref="J5:K5"/>
    <mergeCell ref="L5:M5"/>
    <mergeCell ref="N5:O5"/>
    <mergeCell ref="P5:Q5"/>
  </mergeCells>
  <pageMargins left="0.7" right="0.7" top="0.75" bottom="0.75" header="0.3" footer="0.3"/>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S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HYPERLINK("#'INDEX'!B66", "Link to index")</f>
        <v>Link to index</v>
      </c>
    </row>
    <row r="2" spans="1:19" ht="15.75" customHeight="1" x14ac:dyDescent="0.2">
      <c r="A2" s="27" t="s">
        <v>351</v>
      </c>
      <c r="B2" s="28"/>
      <c r="C2" s="28"/>
      <c r="D2" s="28"/>
      <c r="E2" s="28"/>
      <c r="F2" s="28"/>
      <c r="G2" s="28"/>
      <c r="H2" s="28"/>
      <c r="I2" s="28"/>
      <c r="J2" s="28"/>
      <c r="K2" s="28"/>
      <c r="L2" s="28"/>
      <c r="M2" s="28"/>
      <c r="N2" s="28"/>
      <c r="O2" s="28"/>
      <c r="P2" s="28"/>
      <c r="Q2" s="28"/>
      <c r="R2" s="28"/>
      <c r="S2" s="28"/>
    </row>
    <row r="3" spans="1:19" ht="15.75" customHeight="1" x14ac:dyDescent="0.2">
      <c r="A3" s="27" t="s">
        <v>77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40.569000000000003</v>
      </c>
      <c r="C7" s="10" t="s">
        <v>152</v>
      </c>
      <c r="D7" s="9">
        <v>945.976</v>
      </c>
      <c r="E7" s="10" t="s">
        <v>152</v>
      </c>
      <c r="F7" s="9">
        <v>35.783999999999999</v>
      </c>
      <c r="G7" s="10" t="s">
        <v>152</v>
      </c>
      <c r="H7" s="9">
        <v>722.54200000000003</v>
      </c>
      <c r="I7" s="10" t="s">
        <v>152</v>
      </c>
      <c r="J7" s="9">
        <v>226.398</v>
      </c>
      <c r="K7" s="10" t="s">
        <v>152</v>
      </c>
      <c r="L7" s="9">
        <v>58.542267099999997</v>
      </c>
      <c r="M7" s="10" t="s">
        <v>152</v>
      </c>
      <c r="N7" s="9">
        <v>787.56100000000004</v>
      </c>
      <c r="O7" s="10" t="s">
        <v>152</v>
      </c>
      <c r="P7" s="9">
        <v>444.65199999999999</v>
      </c>
      <c r="Q7" s="10" t="s">
        <v>152</v>
      </c>
      <c r="R7" s="9">
        <v>3262.0242671000001</v>
      </c>
      <c r="S7" s="10" t="s">
        <v>152</v>
      </c>
    </row>
    <row r="8" spans="1:19" x14ac:dyDescent="0.2">
      <c r="A8" s="12" t="s">
        <v>164</v>
      </c>
      <c r="B8" s="9">
        <v>44.334000000000003</v>
      </c>
      <c r="C8" s="10" t="s">
        <v>152</v>
      </c>
      <c r="D8" s="9">
        <v>1070.538</v>
      </c>
      <c r="E8" s="10" t="s">
        <v>152</v>
      </c>
      <c r="F8" s="9">
        <v>35.448</v>
      </c>
      <c r="G8" s="10" t="s">
        <v>152</v>
      </c>
      <c r="H8" s="9">
        <v>720.85599999999999</v>
      </c>
      <c r="I8" s="10" t="s">
        <v>152</v>
      </c>
      <c r="J8" s="9">
        <v>247.904</v>
      </c>
      <c r="K8" s="10" t="s">
        <v>152</v>
      </c>
      <c r="L8" s="9">
        <v>62.555</v>
      </c>
      <c r="M8" s="10" t="s">
        <v>152</v>
      </c>
      <c r="N8" s="9">
        <v>830.19</v>
      </c>
      <c r="O8" s="10" t="s">
        <v>152</v>
      </c>
      <c r="P8" s="9">
        <v>455.23500000000001</v>
      </c>
      <c r="Q8" s="10" t="s">
        <v>152</v>
      </c>
      <c r="R8" s="9">
        <v>3467.06</v>
      </c>
      <c r="S8" s="10" t="s">
        <v>152</v>
      </c>
    </row>
    <row r="9" spans="1:19" x14ac:dyDescent="0.2">
      <c r="A9" s="12" t="s">
        <v>165</v>
      </c>
      <c r="B9" s="9">
        <v>42.945999999999998</v>
      </c>
      <c r="C9" s="10" t="s">
        <v>152</v>
      </c>
      <c r="D9" s="9">
        <v>1083.3040000000001</v>
      </c>
      <c r="E9" s="10" t="s">
        <v>152</v>
      </c>
      <c r="F9" s="9">
        <v>33.434499529999997</v>
      </c>
      <c r="G9" s="10" t="s">
        <v>169</v>
      </c>
      <c r="H9" s="9">
        <v>728.19899999999996</v>
      </c>
      <c r="I9" s="10" t="s">
        <v>152</v>
      </c>
      <c r="J9" s="9">
        <v>249.018</v>
      </c>
      <c r="K9" s="10" t="s">
        <v>152</v>
      </c>
      <c r="L9" s="9">
        <v>64.653999999999996</v>
      </c>
      <c r="M9" s="10" t="s">
        <v>152</v>
      </c>
      <c r="N9" s="9">
        <v>834.94100000000003</v>
      </c>
      <c r="O9" s="10" t="s">
        <v>152</v>
      </c>
      <c r="P9" s="9">
        <v>454.68599999999998</v>
      </c>
      <c r="Q9" s="10" t="s">
        <v>152</v>
      </c>
      <c r="R9" s="9">
        <v>3491.1824995299999</v>
      </c>
      <c r="S9" s="10" t="s">
        <v>169</v>
      </c>
    </row>
    <row r="10" spans="1:19" x14ac:dyDescent="0.2">
      <c r="A10" s="12" t="s">
        <v>166</v>
      </c>
      <c r="B10" s="9">
        <v>46.787999999999997</v>
      </c>
      <c r="C10" s="10" t="s">
        <v>152</v>
      </c>
      <c r="D10" s="9">
        <v>1163.979</v>
      </c>
      <c r="E10" s="10" t="s">
        <v>152</v>
      </c>
      <c r="F10" s="9">
        <v>33.036999999999999</v>
      </c>
      <c r="G10" s="10" t="s">
        <v>169</v>
      </c>
      <c r="H10" s="9">
        <v>772.21600000000001</v>
      </c>
      <c r="I10" s="10" t="s">
        <v>152</v>
      </c>
      <c r="J10" s="9">
        <v>268.75599999999997</v>
      </c>
      <c r="K10" s="10" t="s">
        <v>152</v>
      </c>
      <c r="L10" s="9">
        <v>69.171999999999997</v>
      </c>
      <c r="M10" s="10" t="s">
        <v>152</v>
      </c>
      <c r="N10" s="9">
        <v>915.46</v>
      </c>
      <c r="O10" s="10" t="s">
        <v>152</v>
      </c>
      <c r="P10" s="9">
        <v>490.85</v>
      </c>
      <c r="Q10" s="10" t="s">
        <v>152</v>
      </c>
      <c r="R10" s="9">
        <v>3760.2579999999998</v>
      </c>
      <c r="S10" s="10" t="s">
        <v>169</v>
      </c>
    </row>
    <row r="11" spans="1:19" x14ac:dyDescent="0.2">
      <c r="A11" s="12" t="s">
        <v>170</v>
      </c>
      <c r="B11" s="9">
        <v>45.881999999999998</v>
      </c>
      <c r="C11" s="10" t="s">
        <v>152</v>
      </c>
      <c r="D11" s="9">
        <v>1183.019</v>
      </c>
      <c r="E11" s="10" t="s">
        <v>152</v>
      </c>
      <c r="F11" s="9">
        <v>32.997999999999998</v>
      </c>
      <c r="G11" s="10" t="s">
        <v>169</v>
      </c>
      <c r="H11" s="9">
        <v>788.19100000000003</v>
      </c>
      <c r="I11" s="10" t="s">
        <v>152</v>
      </c>
      <c r="J11" s="9">
        <v>274.67099999999999</v>
      </c>
      <c r="K11" s="10" t="s">
        <v>152</v>
      </c>
      <c r="L11" s="9">
        <v>69.685000000000002</v>
      </c>
      <c r="M11" s="10" t="s">
        <v>152</v>
      </c>
      <c r="N11" s="9">
        <v>943.35400000000004</v>
      </c>
      <c r="O11" s="10" t="s">
        <v>152</v>
      </c>
      <c r="P11" s="9">
        <v>505.00799999999998</v>
      </c>
      <c r="Q11" s="10" t="s">
        <v>152</v>
      </c>
      <c r="R11" s="9">
        <v>3842.808</v>
      </c>
      <c r="S11" s="10" t="s">
        <v>169</v>
      </c>
    </row>
    <row r="12" spans="1:19" x14ac:dyDescent="0.2">
      <c r="A12" s="12" t="s">
        <v>171</v>
      </c>
      <c r="B12" s="9">
        <v>45.210999999999999</v>
      </c>
      <c r="C12" s="10" t="s">
        <v>152</v>
      </c>
      <c r="D12" s="9">
        <v>1195.1600000000001</v>
      </c>
      <c r="E12" s="10" t="s">
        <v>152</v>
      </c>
      <c r="F12" s="9">
        <v>34.116999999999997</v>
      </c>
      <c r="G12" s="10" t="s">
        <v>169</v>
      </c>
      <c r="H12" s="9">
        <v>813.21799999999996</v>
      </c>
      <c r="I12" s="10" t="s">
        <v>152</v>
      </c>
      <c r="J12" s="9">
        <v>274.99599999999998</v>
      </c>
      <c r="K12" s="10" t="s">
        <v>152</v>
      </c>
      <c r="L12" s="9">
        <v>69.769000000000005</v>
      </c>
      <c r="M12" s="10" t="s">
        <v>152</v>
      </c>
      <c r="N12" s="9">
        <v>942.21500000000003</v>
      </c>
      <c r="O12" s="10" t="s">
        <v>152</v>
      </c>
      <c r="P12" s="9">
        <v>520.10900000000004</v>
      </c>
      <c r="Q12" s="10" t="s">
        <v>152</v>
      </c>
      <c r="R12" s="9">
        <v>3894.7950000000001</v>
      </c>
      <c r="S12" s="10" t="s">
        <v>169</v>
      </c>
    </row>
    <row r="13" spans="1:19" x14ac:dyDescent="0.2">
      <c r="A13" s="12" t="s">
        <v>172</v>
      </c>
      <c r="B13" s="9">
        <v>46.145000000000003</v>
      </c>
      <c r="C13" s="10" t="s">
        <v>152</v>
      </c>
      <c r="D13" s="9">
        <v>1217.854</v>
      </c>
      <c r="E13" s="10" t="s">
        <v>152</v>
      </c>
      <c r="F13" s="9">
        <v>40.041809999999998</v>
      </c>
      <c r="G13" s="10" t="s">
        <v>169</v>
      </c>
      <c r="H13" s="9">
        <v>838.47</v>
      </c>
      <c r="I13" s="10" t="s">
        <v>152</v>
      </c>
      <c r="J13" s="9">
        <v>271.50700000000001</v>
      </c>
      <c r="K13" s="10" t="s">
        <v>152</v>
      </c>
      <c r="L13" s="9">
        <v>72.86</v>
      </c>
      <c r="M13" s="10" t="s">
        <v>152</v>
      </c>
      <c r="N13" s="9">
        <v>972.98599999999999</v>
      </c>
      <c r="O13" s="10" t="s">
        <v>152</v>
      </c>
      <c r="P13" s="9">
        <v>546.36599999999999</v>
      </c>
      <c r="Q13" s="10" t="s">
        <v>152</v>
      </c>
      <c r="R13" s="9">
        <v>4006.2298099999998</v>
      </c>
      <c r="S13" s="10" t="s">
        <v>169</v>
      </c>
    </row>
    <row r="14" spans="1:19" x14ac:dyDescent="0.2">
      <c r="A14" s="12" t="s">
        <v>173</v>
      </c>
      <c r="B14" s="9">
        <v>47.25</v>
      </c>
      <c r="C14" s="10" t="s">
        <v>152</v>
      </c>
      <c r="D14" s="9">
        <v>1210.4929999999999</v>
      </c>
      <c r="E14" s="10" t="s">
        <v>152</v>
      </c>
      <c r="F14" s="9">
        <v>39.859000000000002</v>
      </c>
      <c r="G14" s="10" t="s">
        <v>169</v>
      </c>
      <c r="H14" s="9">
        <v>899.95100000000002</v>
      </c>
      <c r="I14" s="10" t="s">
        <v>152</v>
      </c>
      <c r="J14" s="9">
        <v>270.72300000000001</v>
      </c>
      <c r="K14" s="10" t="s">
        <v>152</v>
      </c>
      <c r="L14" s="9">
        <v>76.155000000000001</v>
      </c>
      <c r="M14" s="10" t="s">
        <v>152</v>
      </c>
      <c r="N14" s="9">
        <v>1012.948</v>
      </c>
      <c r="O14" s="10" t="s">
        <v>152</v>
      </c>
      <c r="P14" s="9">
        <v>598.99599999999998</v>
      </c>
      <c r="Q14" s="10" t="s">
        <v>152</v>
      </c>
      <c r="R14" s="9">
        <v>4156.375</v>
      </c>
      <c r="S14" s="10" t="s">
        <v>169</v>
      </c>
    </row>
    <row r="15" spans="1:19" x14ac:dyDescent="0.2">
      <c r="A15" s="12" t="s">
        <v>174</v>
      </c>
      <c r="B15" s="9">
        <v>50.198999999999998</v>
      </c>
      <c r="C15" s="10" t="s">
        <v>152</v>
      </c>
      <c r="D15" s="9">
        <v>1302.394</v>
      </c>
      <c r="E15" s="10" t="s">
        <v>152</v>
      </c>
      <c r="F15" s="9">
        <v>40.805999999999997</v>
      </c>
      <c r="G15" s="10" t="s">
        <v>169</v>
      </c>
      <c r="H15" s="9">
        <v>938.04877952000004</v>
      </c>
      <c r="I15" s="10" t="s">
        <v>152</v>
      </c>
      <c r="J15" s="9">
        <v>287.077</v>
      </c>
      <c r="K15" s="10" t="s">
        <v>152</v>
      </c>
      <c r="L15" s="9">
        <v>79.710999999999999</v>
      </c>
      <c r="M15" s="10" t="s">
        <v>152</v>
      </c>
      <c r="N15" s="9">
        <v>1064.2149999999999</v>
      </c>
      <c r="O15" s="10" t="s">
        <v>152</v>
      </c>
      <c r="P15" s="9">
        <v>654.12900000000002</v>
      </c>
      <c r="Q15" s="10" t="s">
        <v>152</v>
      </c>
      <c r="R15" s="9">
        <v>4416.5797795199996</v>
      </c>
      <c r="S15" s="10" t="s">
        <v>169</v>
      </c>
    </row>
    <row r="16" spans="1:19" x14ac:dyDescent="0.2">
      <c r="A16" s="12" t="s">
        <v>176</v>
      </c>
      <c r="B16" s="9">
        <v>52.348999999999997</v>
      </c>
      <c r="C16" s="10" t="s">
        <v>152</v>
      </c>
      <c r="D16" s="9">
        <v>1426.0840000000001</v>
      </c>
      <c r="E16" s="10" t="s">
        <v>152</v>
      </c>
      <c r="F16" s="9">
        <v>43.969373449999999</v>
      </c>
      <c r="G16" s="10" t="s">
        <v>169</v>
      </c>
      <c r="H16" s="9">
        <v>1015.364</v>
      </c>
      <c r="I16" s="10" t="s">
        <v>152</v>
      </c>
      <c r="J16" s="9">
        <v>302.952</v>
      </c>
      <c r="K16" s="10" t="s">
        <v>152</v>
      </c>
      <c r="L16" s="9">
        <v>77.344999999999999</v>
      </c>
      <c r="M16" s="10" t="s">
        <v>152</v>
      </c>
      <c r="N16" s="9">
        <v>1098.4559999999999</v>
      </c>
      <c r="O16" s="10" t="s">
        <v>152</v>
      </c>
      <c r="P16" s="9">
        <v>724.85662130000003</v>
      </c>
      <c r="Q16" s="10" t="s">
        <v>168</v>
      </c>
      <c r="R16" s="9">
        <v>4741.3759947500002</v>
      </c>
      <c r="S16" s="10" t="s">
        <v>169</v>
      </c>
    </row>
    <row r="17" spans="1:19" x14ac:dyDescent="0.2">
      <c r="A17" s="12" t="s">
        <v>177</v>
      </c>
      <c r="B17" s="9">
        <v>54.752000000000002</v>
      </c>
      <c r="C17" s="10" t="s">
        <v>152</v>
      </c>
      <c r="D17" s="9">
        <v>316.976</v>
      </c>
      <c r="E17" s="10" t="s">
        <v>169</v>
      </c>
      <c r="F17" s="9">
        <v>45.902695000000001</v>
      </c>
      <c r="G17" s="10" t="s">
        <v>169</v>
      </c>
      <c r="H17" s="9">
        <v>1006.952</v>
      </c>
      <c r="I17" s="10" t="s">
        <v>152</v>
      </c>
      <c r="J17" s="9">
        <v>298.13799999999998</v>
      </c>
      <c r="K17" s="10" t="s">
        <v>152</v>
      </c>
      <c r="L17" s="9">
        <v>89.49</v>
      </c>
      <c r="M17" s="10" t="s">
        <v>152</v>
      </c>
      <c r="N17" s="9">
        <v>1091.3596463599999</v>
      </c>
      <c r="O17" s="10" t="s">
        <v>152</v>
      </c>
      <c r="P17" s="9">
        <v>701.48299999999995</v>
      </c>
      <c r="Q17" s="10" t="s">
        <v>152</v>
      </c>
      <c r="R17" s="9">
        <v>3605.0533413600001</v>
      </c>
      <c r="S17" s="10" t="s">
        <v>169</v>
      </c>
    </row>
    <row r="18" spans="1:19" x14ac:dyDescent="0.2">
      <c r="A18" s="12" t="s">
        <v>178</v>
      </c>
      <c r="B18" s="9">
        <v>49.167999999999999</v>
      </c>
      <c r="C18" s="10" t="s">
        <v>152</v>
      </c>
      <c r="D18" s="9">
        <v>1163.2149999999999</v>
      </c>
      <c r="E18" s="10" t="s">
        <v>152</v>
      </c>
      <c r="F18" s="9">
        <v>43.837341000000002</v>
      </c>
      <c r="G18" s="10" t="s">
        <v>169</v>
      </c>
      <c r="H18" s="9">
        <v>963.98800000000006</v>
      </c>
      <c r="I18" s="10" t="s">
        <v>152</v>
      </c>
      <c r="J18" s="9">
        <v>293.07400000000001</v>
      </c>
      <c r="K18" s="10" t="s">
        <v>175</v>
      </c>
      <c r="L18" s="9">
        <v>83.388000000000005</v>
      </c>
      <c r="M18" s="10" t="s">
        <v>152</v>
      </c>
      <c r="N18" s="9">
        <v>1062.866</v>
      </c>
      <c r="O18" s="10" t="s">
        <v>152</v>
      </c>
      <c r="P18" s="9">
        <v>683.34400000000005</v>
      </c>
      <c r="Q18" s="10" t="s">
        <v>152</v>
      </c>
      <c r="R18" s="9">
        <v>4342.880341</v>
      </c>
      <c r="S18" s="10" t="s">
        <v>169</v>
      </c>
    </row>
    <row r="19" spans="1:19" x14ac:dyDescent="0.2">
      <c r="A19" s="12" t="s">
        <v>179</v>
      </c>
      <c r="B19" s="9">
        <v>54.027999999999999</v>
      </c>
      <c r="C19" s="10" t="s">
        <v>152</v>
      </c>
      <c r="D19" s="9">
        <v>1281.5219999999999</v>
      </c>
      <c r="E19" s="10" t="s">
        <v>152</v>
      </c>
      <c r="F19" s="9">
        <v>50.112780000000001</v>
      </c>
      <c r="G19" s="10" t="s">
        <v>169</v>
      </c>
      <c r="H19" s="9">
        <v>1055.9970000000001</v>
      </c>
      <c r="I19" s="10" t="s">
        <v>152</v>
      </c>
      <c r="J19" s="9">
        <v>324.22500000000002</v>
      </c>
      <c r="K19" s="10" t="s">
        <v>152</v>
      </c>
      <c r="L19" s="9">
        <v>90.635999999999996</v>
      </c>
      <c r="M19" s="10" t="s">
        <v>152</v>
      </c>
      <c r="N19" s="9">
        <v>1198.1510000000001</v>
      </c>
      <c r="O19" s="10" t="s">
        <v>152</v>
      </c>
      <c r="P19" s="9">
        <v>762.68100000000004</v>
      </c>
      <c r="Q19" s="10" t="s">
        <v>152</v>
      </c>
      <c r="R19" s="9">
        <v>4817.3527800000002</v>
      </c>
      <c r="S19" s="10" t="s">
        <v>169</v>
      </c>
    </row>
    <row r="20" spans="1:19" x14ac:dyDescent="0.2">
      <c r="A20" s="12" t="s">
        <v>180</v>
      </c>
      <c r="B20" s="9">
        <v>60.941000000000003</v>
      </c>
      <c r="C20" s="10" t="s">
        <v>152</v>
      </c>
      <c r="D20" s="9">
        <v>1360.8579999999999</v>
      </c>
      <c r="E20" s="10" t="s">
        <v>152</v>
      </c>
      <c r="F20" s="9">
        <v>76.732444000000001</v>
      </c>
      <c r="G20" s="10" t="s">
        <v>169</v>
      </c>
      <c r="H20" s="9">
        <v>1140.7840000000001</v>
      </c>
      <c r="I20" s="10" t="s">
        <v>152</v>
      </c>
      <c r="J20" s="9">
        <v>357.22300000000001</v>
      </c>
      <c r="K20" s="10" t="s">
        <v>152</v>
      </c>
      <c r="L20" s="9">
        <v>110.199</v>
      </c>
      <c r="M20" s="10" t="s">
        <v>152</v>
      </c>
      <c r="N20" s="9">
        <v>1317.5309999999999</v>
      </c>
      <c r="O20" s="10" t="s">
        <v>152</v>
      </c>
      <c r="P20" s="9">
        <v>820.86699999999996</v>
      </c>
      <c r="Q20" s="10" t="s">
        <v>152</v>
      </c>
      <c r="R20" s="9">
        <v>5245.1354439999996</v>
      </c>
      <c r="S20" s="10" t="s">
        <v>169</v>
      </c>
    </row>
    <row r="21" spans="1:19" x14ac:dyDescent="0.2">
      <c r="A21" s="12" t="s">
        <v>181</v>
      </c>
      <c r="B21" s="9">
        <v>57.058</v>
      </c>
      <c r="C21" s="10" t="s">
        <v>152</v>
      </c>
      <c r="D21" s="9">
        <v>1247.8215711400001</v>
      </c>
      <c r="E21" s="10" t="s">
        <v>152</v>
      </c>
      <c r="F21" s="9">
        <v>92.617701999999994</v>
      </c>
      <c r="G21" s="10" t="s">
        <v>169</v>
      </c>
      <c r="H21" s="9">
        <v>999.58699999999999</v>
      </c>
      <c r="I21" s="10" t="s">
        <v>152</v>
      </c>
      <c r="J21" s="9">
        <v>325.52300000000002</v>
      </c>
      <c r="K21" s="10" t="s">
        <v>152</v>
      </c>
      <c r="L21" s="9">
        <v>93.648539999999997</v>
      </c>
      <c r="M21" s="10" t="s">
        <v>152</v>
      </c>
      <c r="N21" s="9">
        <v>1224.4117696200001</v>
      </c>
      <c r="O21" s="10" t="s">
        <v>152</v>
      </c>
      <c r="P21" s="9">
        <v>797.024</v>
      </c>
      <c r="Q21" s="10" t="s">
        <v>152</v>
      </c>
      <c r="R21" s="9">
        <v>4837.6915827599996</v>
      </c>
      <c r="S21" s="10" t="s">
        <v>169</v>
      </c>
    </row>
    <row r="22" spans="1:19" x14ac:dyDescent="0.2">
      <c r="A22" s="12" t="s">
        <v>182</v>
      </c>
      <c r="B22" s="9">
        <v>56.454000000000001</v>
      </c>
      <c r="C22" s="10" t="s">
        <v>152</v>
      </c>
      <c r="D22" s="9">
        <v>1266.95</v>
      </c>
      <c r="E22" s="10" t="s">
        <v>152</v>
      </c>
      <c r="F22" s="9">
        <v>103.97169</v>
      </c>
      <c r="G22" s="10" t="s">
        <v>169</v>
      </c>
      <c r="H22" s="9">
        <v>1020.003</v>
      </c>
      <c r="I22" s="10" t="s">
        <v>152</v>
      </c>
      <c r="J22" s="9">
        <v>332.47500000000002</v>
      </c>
      <c r="K22" s="10" t="s">
        <v>152</v>
      </c>
      <c r="L22" s="9">
        <v>93.772300000000001</v>
      </c>
      <c r="M22" s="10" t="s">
        <v>152</v>
      </c>
      <c r="N22" s="9">
        <v>1247.510078</v>
      </c>
      <c r="O22" s="10" t="s">
        <v>210</v>
      </c>
      <c r="P22" s="9">
        <v>826.36599999999999</v>
      </c>
      <c r="Q22" s="10" t="s">
        <v>152</v>
      </c>
      <c r="R22" s="9">
        <v>4947.5020679999998</v>
      </c>
      <c r="S22" s="10" t="s">
        <v>169</v>
      </c>
    </row>
    <row r="23" spans="1:19" x14ac:dyDescent="0.2">
      <c r="A23" s="12" t="s">
        <v>184</v>
      </c>
      <c r="B23" s="9">
        <v>53.966999999999999</v>
      </c>
      <c r="C23" s="10" t="s">
        <v>152</v>
      </c>
      <c r="D23" s="9">
        <v>1382.9359999999999</v>
      </c>
      <c r="E23" s="10" t="s">
        <v>186</v>
      </c>
      <c r="F23" s="9">
        <v>116.35111999999999</v>
      </c>
      <c r="G23" s="10" t="s">
        <v>169</v>
      </c>
      <c r="H23" s="9">
        <v>1097.04</v>
      </c>
      <c r="I23" s="10" t="s">
        <v>152</v>
      </c>
      <c r="J23" s="9">
        <v>351.01</v>
      </c>
      <c r="K23" s="10" t="s">
        <v>152</v>
      </c>
      <c r="L23" s="9">
        <v>100.79</v>
      </c>
      <c r="M23" s="10" t="s">
        <v>152</v>
      </c>
      <c r="N23" s="9">
        <v>1337.7449999999999</v>
      </c>
      <c r="O23" s="10" t="s">
        <v>194</v>
      </c>
      <c r="P23" s="9">
        <v>889.55600000000004</v>
      </c>
      <c r="Q23" s="10" t="s">
        <v>152</v>
      </c>
      <c r="R23" s="9">
        <v>5329.3951200000001</v>
      </c>
      <c r="S23" s="10" t="s">
        <v>169</v>
      </c>
    </row>
    <row r="24" spans="1:19" x14ac:dyDescent="0.2">
      <c r="A24" s="12" t="s">
        <v>185</v>
      </c>
      <c r="B24" s="9">
        <v>46.469000000000001</v>
      </c>
      <c r="C24" s="10" t="s">
        <v>152</v>
      </c>
      <c r="D24" s="9">
        <v>1300.114</v>
      </c>
      <c r="E24" s="10" t="s">
        <v>152</v>
      </c>
      <c r="F24" s="9">
        <v>106.374814</v>
      </c>
      <c r="G24" s="10" t="s">
        <v>169</v>
      </c>
      <c r="H24" s="9">
        <v>1029.6389373</v>
      </c>
      <c r="I24" s="10" t="s">
        <v>152</v>
      </c>
      <c r="J24" s="9">
        <v>327.32799999999997</v>
      </c>
      <c r="K24" s="10" t="s">
        <v>152</v>
      </c>
      <c r="L24" s="9">
        <v>96.143100000000004</v>
      </c>
      <c r="M24" s="10" t="s">
        <v>224</v>
      </c>
      <c r="N24" s="9">
        <v>1261.3109999999999</v>
      </c>
      <c r="O24" s="10" t="s">
        <v>225</v>
      </c>
      <c r="P24" s="9">
        <v>827.57399999999996</v>
      </c>
      <c r="Q24" s="10" t="s">
        <v>152</v>
      </c>
      <c r="R24" s="9">
        <v>4994.9528512999996</v>
      </c>
      <c r="S24" s="10" t="s">
        <v>169</v>
      </c>
    </row>
    <row r="25" spans="1:19" x14ac:dyDescent="0.2">
      <c r="A25" s="12" t="s">
        <v>187</v>
      </c>
      <c r="B25" s="9">
        <v>51.74</v>
      </c>
      <c r="C25" s="10" t="s">
        <v>152</v>
      </c>
      <c r="D25" s="9">
        <v>1376.836</v>
      </c>
      <c r="E25" s="10" t="s">
        <v>152</v>
      </c>
      <c r="F25" s="9">
        <v>120.352</v>
      </c>
      <c r="G25" s="10" t="s">
        <v>169</v>
      </c>
      <c r="H25" s="9">
        <v>1086.0980675000001</v>
      </c>
      <c r="I25" s="10" t="s">
        <v>152</v>
      </c>
      <c r="J25" s="9">
        <v>339.82299999999998</v>
      </c>
      <c r="K25" s="10" t="s">
        <v>152</v>
      </c>
      <c r="L25" s="9">
        <v>99.470626999999993</v>
      </c>
      <c r="M25" s="10" t="s">
        <v>152</v>
      </c>
      <c r="N25" s="9">
        <v>1301.63296612</v>
      </c>
      <c r="O25" s="10" t="s">
        <v>152</v>
      </c>
      <c r="P25" s="9">
        <v>854.56399999999996</v>
      </c>
      <c r="Q25" s="10" t="s">
        <v>152</v>
      </c>
      <c r="R25" s="9">
        <v>5230.51666062</v>
      </c>
      <c r="S25" s="10" t="s">
        <v>169</v>
      </c>
    </row>
    <row r="26" spans="1:19" x14ac:dyDescent="0.2">
      <c r="A26" s="12" t="s">
        <v>188</v>
      </c>
      <c r="B26" s="9">
        <v>62.286999999999999</v>
      </c>
      <c r="C26" s="10" t="s">
        <v>226</v>
      </c>
      <c r="D26" s="9">
        <v>1819.47</v>
      </c>
      <c r="E26" s="10" t="s">
        <v>226</v>
      </c>
      <c r="F26" s="9">
        <v>123.997</v>
      </c>
      <c r="G26" s="10" t="s">
        <v>352</v>
      </c>
      <c r="H26" s="9">
        <v>1312.6734617499999</v>
      </c>
      <c r="I26" s="10" t="s">
        <v>226</v>
      </c>
      <c r="J26" s="9">
        <v>417.98399999999998</v>
      </c>
      <c r="K26" s="10" t="s">
        <v>226</v>
      </c>
      <c r="L26" s="9">
        <v>120.26936600000001</v>
      </c>
      <c r="M26" s="10" t="s">
        <v>226</v>
      </c>
      <c r="N26" s="9">
        <v>1614.8939976500001</v>
      </c>
      <c r="O26" s="10" t="s">
        <v>226</v>
      </c>
      <c r="P26" s="9">
        <v>985.25099999999998</v>
      </c>
      <c r="Q26" s="10" t="s">
        <v>226</v>
      </c>
      <c r="R26" s="9">
        <v>6456.8258254000002</v>
      </c>
      <c r="S26" s="10" t="s">
        <v>169</v>
      </c>
    </row>
    <row r="27" spans="1:19" x14ac:dyDescent="0.2">
      <c r="A27" s="12" t="s">
        <v>189</v>
      </c>
      <c r="B27" s="9">
        <v>57.426000000000002</v>
      </c>
      <c r="C27" s="10" t="s">
        <v>152</v>
      </c>
      <c r="D27" s="9">
        <v>1824.1</v>
      </c>
      <c r="E27" s="10" t="s">
        <v>152</v>
      </c>
      <c r="F27" s="9">
        <v>121.65600000000001</v>
      </c>
      <c r="G27" s="10" t="s">
        <v>227</v>
      </c>
      <c r="H27" s="9">
        <v>1386.5876868</v>
      </c>
      <c r="I27" s="10" t="s">
        <v>152</v>
      </c>
      <c r="J27" s="9">
        <v>436.41399999999999</v>
      </c>
      <c r="K27" s="10" t="s">
        <v>152</v>
      </c>
      <c r="L27" s="9">
        <v>132.997468</v>
      </c>
      <c r="M27" s="10" t="s">
        <v>152</v>
      </c>
      <c r="N27" s="9">
        <v>1640.15647586</v>
      </c>
      <c r="O27" s="10" t="s">
        <v>152</v>
      </c>
      <c r="P27" s="9">
        <v>959.35</v>
      </c>
      <c r="Q27" s="10" t="s">
        <v>152</v>
      </c>
      <c r="R27" s="9">
        <v>6558.6876306599997</v>
      </c>
      <c r="S27" s="10" t="s">
        <v>152</v>
      </c>
    </row>
    <row r="28" spans="1:19" x14ac:dyDescent="0.2">
      <c r="A28" s="12" t="s">
        <v>190</v>
      </c>
      <c r="B28" s="9">
        <v>55.877220000000001</v>
      </c>
      <c r="C28" s="10" t="s">
        <v>152</v>
      </c>
      <c r="D28" s="9">
        <v>1949.0329999999999</v>
      </c>
      <c r="E28" s="10" t="s">
        <v>152</v>
      </c>
      <c r="F28" s="9">
        <v>108.569</v>
      </c>
      <c r="G28" s="10" t="s">
        <v>152</v>
      </c>
      <c r="H28" s="9">
        <v>1495.6317964</v>
      </c>
      <c r="I28" s="10" t="s">
        <v>152</v>
      </c>
      <c r="J28" s="9">
        <v>461.59800000000001</v>
      </c>
      <c r="K28" s="10" t="s">
        <v>152</v>
      </c>
      <c r="L28" s="9">
        <v>143.88812315000001</v>
      </c>
      <c r="M28" s="10" t="s">
        <v>152</v>
      </c>
      <c r="N28" s="9">
        <v>1820.3051834</v>
      </c>
      <c r="O28" s="10" t="s">
        <v>152</v>
      </c>
      <c r="P28" s="9">
        <v>1056.8699999999999</v>
      </c>
      <c r="Q28" s="10" t="s">
        <v>152</v>
      </c>
      <c r="R28" s="9">
        <v>7091.7723229499998</v>
      </c>
      <c r="S28" s="10" t="s">
        <v>152</v>
      </c>
    </row>
    <row r="29" spans="1:19" x14ac:dyDescent="0.2">
      <c r="A29" s="12" t="s">
        <v>191</v>
      </c>
      <c r="B29" s="9">
        <v>66.591070000000002</v>
      </c>
      <c r="C29" s="10" t="s">
        <v>152</v>
      </c>
      <c r="D29" s="9">
        <v>2233.8670000000002</v>
      </c>
      <c r="E29" s="10" t="s">
        <v>152</v>
      </c>
      <c r="F29" s="9">
        <v>87.462999999999994</v>
      </c>
      <c r="G29" s="10" t="s">
        <v>152</v>
      </c>
      <c r="H29" s="9">
        <v>1616.50327485</v>
      </c>
      <c r="I29" s="10" t="s">
        <v>152</v>
      </c>
      <c r="J29" s="9">
        <v>505.80399999999997</v>
      </c>
      <c r="K29" s="10" t="s">
        <v>152</v>
      </c>
      <c r="L29" s="9">
        <v>151.59714399999999</v>
      </c>
      <c r="M29" s="10" t="s">
        <v>152</v>
      </c>
      <c r="N29" s="9">
        <v>1981.9626163999999</v>
      </c>
      <c r="O29" s="10" t="s">
        <v>152</v>
      </c>
      <c r="P29" s="9">
        <v>1200.6510000000001</v>
      </c>
      <c r="Q29" s="10" t="s">
        <v>152</v>
      </c>
      <c r="R29" s="9">
        <v>7844.4391052499996</v>
      </c>
      <c r="S29" s="10" t="s">
        <v>152</v>
      </c>
    </row>
    <row r="30" spans="1:19" x14ac:dyDescent="0.2">
      <c r="A30" s="12" t="s">
        <v>192</v>
      </c>
      <c r="B30" s="9">
        <v>66.835610000000003</v>
      </c>
      <c r="C30" s="10" t="s">
        <v>152</v>
      </c>
      <c r="D30" s="9">
        <v>2166.9279999999999</v>
      </c>
      <c r="E30" s="10" t="s">
        <v>152</v>
      </c>
      <c r="F30" s="9">
        <v>82.132000000000005</v>
      </c>
      <c r="G30" s="10" t="s">
        <v>152</v>
      </c>
      <c r="H30" s="9">
        <v>1613.12553005</v>
      </c>
      <c r="I30" s="10" t="s">
        <v>152</v>
      </c>
      <c r="J30" s="9">
        <v>527.44424045000005</v>
      </c>
      <c r="K30" s="10" t="s">
        <v>152</v>
      </c>
      <c r="L30" s="9">
        <v>152.42681200000001</v>
      </c>
      <c r="M30" s="10" t="s">
        <v>152</v>
      </c>
      <c r="N30" s="9">
        <v>1926.53694083</v>
      </c>
      <c r="O30" s="10" t="s">
        <v>152</v>
      </c>
      <c r="P30" s="9">
        <v>1222.97</v>
      </c>
      <c r="Q30" s="10" t="s">
        <v>152</v>
      </c>
      <c r="R30" s="9">
        <v>7758.39913333</v>
      </c>
      <c r="S30" s="10" t="s">
        <v>152</v>
      </c>
    </row>
    <row r="31" spans="1:19" x14ac:dyDescent="0.2">
      <c r="A31" s="12" t="s">
        <v>193</v>
      </c>
      <c r="B31" s="9">
        <v>71.425340000000006</v>
      </c>
      <c r="C31" s="10" t="s">
        <v>152</v>
      </c>
      <c r="D31" s="9">
        <v>2445.92</v>
      </c>
      <c r="E31" s="10" t="s">
        <v>152</v>
      </c>
      <c r="F31" s="9">
        <v>76.080072000000001</v>
      </c>
      <c r="G31" s="10" t="s">
        <v>228</v>
      </c>
      <c r="H31" s="9">
        <v>1784.53552199</v>
      </c>
      <c r="I31" s="10" t="s">
        <v>152</v>
      </c>
      <c r="J31" s="9">
        <v>593.35500000000002</v>
      </c>
      <c r="K31" s="10" t="s">
        <v>152</v>
      </c>
      <c r="L31" s="9">
        <v>177.37747300000001</v>
      </c>
      <c r="M31" s="10" t="s">
        <v>152</v>
      </c>
      <c r="N31" s="9">
        <v>2125.52948767</v>
      </c>
      <c r="O31" s="10" t="s">
        <v>152</v>
      </c>
      <c r="P31" s="9">
        <v>1386.51</v>
      </c>
      <c r="Q31" s="10" t="s">
        <v>152</v>
      </c>
      <c r="R31" s="9">
        <v>8660.7328946599991</v>
      </c>
      <c r="S31" s="10" t="s">
        <v>152</v>
      </c>
    </row>
    <row r="32" spans="1:19" x14ac:dyDescent="0.2">
      <c r="A32" s="15" t="s">
        <v>195</v>
      </c>
      <c r="B32" s="13">
        <v>63.615146000000003</v>
      </c>
      <c r="C32" s="14" t="s">
        <v>152</v>
      </c>
      <c r="D32" s="13">
        <v>2201.6</v>
      </c>
      <c r="E32" s="14" t="s">
        <v>152</v>
      </c>
      <c r="F32" s="13">
        <v>68.148933999999997</v>
      </c>
      <c r="G32" s="14" t="s">
        <v>152</v>
      </c>
      <c r="H32" s="13">
        <v>1675.613061</v>
      </c>
      <c r="I32" s="14" t="s">
        <v>152</v>
      </c>
      <c r="J32" s="13">
        <v>567.47699999999998</v>
      </c>
      <c r="K32" s="14" t="s">
        <v>152</v>
      </c>
      <c r="L32" s="13">
        <v>160.72235499999999</v>
      </c>
      <c r="M32" s="14" t="s">
        <v>152</v>
      </c>
      <c r="N32" s="13">
        <v>1929.4996157999999</v>
      </c>
      <c r="O32" s="14" t="s">
        <v>152</v>
      </c>
      <c r="P32" s="13">
        <v>1287.08</v>
      </c>
      <c r="Q32" s="14" t="s">
        <v>152</v>
      </c>
      <c r="R32" s="13">
        <v>7953.7561118000003</v>
      </c>
      <c r="S32" s="14" t="s">
        <v>152</v>
      </c>
    </row>
    <row r="34" spans="1:2" x14ac:dyDescent="0.2">
      <c r="A34" s="16" t="s">
        <v>196</v>
      </c>
      <c r="B34" s="16" t="s">
        <v>197</v>
      </c>
    </row>
    <row r="36" spans="1:2" x14ac:dyDescent="0.2">
      <c r="B36" s="16" t="s">
        <v>353</v>
      </c>
    </row>
    <row r="37" spans="1:2" x14ac:dyDescent="0.2">
      <c r="B37" s="16" t="s">
        <v>354</v>
      </c>
    </row>
    <row r="38" spans="1:2" x14ac:dyDescent="0.2">
      <c r="B38" s="16" t="s">
        <v>355</v>
      </c>
    </row>
    <row r="39" spans="1:2" x14ac:dyDescent="0.2">
      <c r="B39" s="16" t="s">
        <v>356</v>
      </c>
    </row>
    <row r="40" spans="1:2" x14ac:dyDescent="0.2">
      <c r="B40" s="16" t="s">
        <v>357</v>
      </c>
    </row>
    <row r="41" spans="1:2" x14ac:dyDescent="0.2">
      <c r="B41" s="16" t="s">
        <v>358</v>
      </c>
    </row>
    <row r="42" spans="1:2" x14ac:dyDescent="0.2">
      <c r="B42" s="16" t="s">
        <v>359</v>
      </c>
    </row>
    <row r="43" spans="1:2" x14ac:dyDescent="0.2">
      <c r="B43" s="16" t="s">
        <v>360</v>
      </c>
    </row>
    <row r="44" spans="1:2" x14ac:dyDescent="0.2">
      <c r="B44" s="16" t="s">
        <v>361</v>
      </c>
    </row>
    <row r="45" spans="1:2" x14ac:dyDescent="0.2">
      <c r="B45" s="16" t="s">
        <v>362</v>
      </c>
    </row>
    <row r="46" spans="1:2" x14ac:dyDescent="0.2">
      <c r="B46" s="16" t="s">
        <v>363</v>
      </c>
    </row>
    <row r="48" spans="1:2" x14ac:dyDescent="0.2">
      <c r="B48" s="16" t="s">
        <v>203</v>
      </c>
    </row>
    <row r="51" spans="1:1" x14ac:dyDescent="0.2">
      <c r="A51" s="17" t="str">
        <f>HYPERLINK("#'KENO 15'!A2", "&lt;&lt;&lt; Previous table")</f>
        <v>&lt;&lt;&lt; Previous table</v>
      </c>
    </row>
    <row r="52" spans="1:1" x14ac:dyDescent="0.2">
      <c r="A52" s="17" t="str">
        <f>HYPERLINK("#'LOTTERIES 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HYPERLINK("#'INDEX'!B67", "Link to index")</f>
        <v>Link to index</v>
      </c>
    </row>
    <row r="2" spans="1:19" ht="15.75" customHeight="1" x14ac:dyDescent="0.2">
      <c r="A2" s="27" t="s">
        <v>364</v>
      </c>
      <c r="B2" s="28"/>
      <c r="C2" s="28"/>
      <c r="D2" s="28"/>
      <c r="E2" s="28"/>
      <c r="F2" s="28"/>
      <c r="G2" s="28"/>
      <c r="H2" s="28"/>
      <c r="I2" s="28"/>
      <c r="J2" s="28"/>
      <c r="K2" s="28"/>
      <c r="L2" s="28"/>
      <c r="M2" s="28"/>
      <c r="N2" s="28"/>
      <c r="O2" s="28"/>
      <c r="P2" s="28"/>
      <c r="Q2" s="28"/>
      <c r="R2" s="28"/>
      <c r="S2" s="28"/>
    </row>
    <row r="3" spans="1:19" ht="15.75" customHeight="1" x14ac:dyDescent="0.2">
      <c r="A3" s="27" t="s">
        <v>78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81.979680497925301</v>
      </c>
      <c r="C7" s="10" t="s">
        <v>152</v>
      </c>
      <c r="D7" s="9">
        <v>1911.5780580912899</v>
      </c>
      <c r="E7" s="10" t="s">
        <v>152</v>
      </c>
      <c r="F7" s="9">
        <v>72.3104066390041</v>
      </c>
      <c r="G7" s="10" t="s">
        <v>152</v>
      </c>
      <c r="H7" s="9">
        <v>1460.07449792531</v>
      </c>
      <c r="I7" s="10" t="s">
        <v>152</v>
      </c>
      <c r="J7" s="9">
        <v>457.49305394190901</v>
      </c>
      <c r="K7" s="10" t="s">
        <v>152</v>
      </c>
      <c r="L7" s="9">
        <v>118.29910405684601</v>
      </c>
      <c r="M7" s="10" t="s">
        <v>152</v>
      </c>
      <c r="N7" s="9">
        <v>1591.46143983402</v>
      </c>
      <c r="O7" s="10" t="s">
        <v>152</v>
      </c>
      <c r="P7" s="9">
        <v>898.52914522821595</v>
      </c>
      <c r="Q7" s="10" t="s">
        <v>152</v>
      </c>
      <c r="R7" s="9">
        <v>6591.7253862145199</v>
      </c>
      <c r="S7" s="10" t="s">
        <v>152</v>
      </c>
    </row>
    <row r="8" spans="1:19" x14ac:dyDescent="0.2">
      <c r="A8" s="12" t="s">
        <v>164</v>
      </c>
      <c r="B8" s="9">
        <v>84.503553816047003</v>
      </c>
      <c r="C8" s="10" t="s">
        <v>152</v>
      </c>
      <c r="D8" s="9">
        <v>2040.51665753425</v>
      </c>
      <c r="E8" s="10" t="s">
        <v>152</v>
      </c>
      <c r="F8" s="9">
        <v>67.566246575342504</v>
      </c>
      <c r="G8" s="10" t="s">
        <v>152</v>
      </c>
      <c r="H8" s="9">
        <v>1373.99949902153</v>
      </c>
      <c r="I8" s="10" t="s">
        <v>152</v>
      </c>
      <c r="J8" s="9">
        <v>472.52151859099803</v>
      </c>
      <c r="K8" s="10" t="s">
        <v>152</v>
      </c>
      <c r="L8" s="9">
        <v>119.233992172211</v>
      </c>
      <c r="M8" s="10" t="s">
        <v>152</v>
      </c>
      <c r="N8" s="9">
        <v>1582.3973776908001</v>
      </c>
      <c r="O8" s="10" t="s">
        <v>152</v>
      </c>
      <c r="P8" s="9">
        <v>867.70819960861104</v>
      </c>
      <c r="Q8" s="10" t="s">
        <v>152</v>
      </c>
      <c r="R8" s="9">
        <v>6608.4470450097797</v>
      </c>
      <c r="S8" s="10" t="s">
        <v>152</v>
      </c>
    </row>
    <row r="9" spans="1:19" x14ac:dyDescent="0.2">
      <c r="A9" s="12" t="s">
        <v>165</v>
      </c>
      <c r="B9" s="9">
        <v>79.523581749049399</v>
      </c>
      <c r="C9" s="10" t="s">
        <v>152</v>
      </c>
      <c r="D9" s="9">
        <v>2005.9659619771901</v>
      </c>
      <c r="E9" s="10" t="s">
        <v>152</v>
      </c>
      <c r="F9" s="9">
        <v>61.911031449087503</v>
      </c>
      <c r="G9" s="10" t="s">
        <v>169</v>
      </c>
      <c r="H9" s="9">
        <v>1348.41411787072</v>
      </c>
      <c r="I9" s="10" t="s">
        <v>152</v>
      </c>
      <c r="J9" s="9">
        <v>461.109376425856</v>
      </c>
      <c r="K9" s="10" t="s">
        <v>152</v>
      </c>
      <c r="L9" s="9">
        <v>119.720524714829</v>
      </c>
      <c r="M9" s="10" t="s">
        <v>152</v>
      </c>
      <c r="N9" s="9">
        <v>1546.0694562737599</v>
      </c>
      <c r="O9" s="10" t="s">
        <v>152</v>
      </c>
      <c r="P9" s="9">
        <v>841.94707984790898</v>
      </c>
      <c r="Q9" s="10" t="s">
        <v>152</v>
      </c>
      <c r="R9" s="9">
        <v>6464.6611303084001</v>
      </c>
      <c r="S9" s="10" t="s">
        <v>169</v>
      </c>
    </row>
    <row r="10" spans="1:19" x14ac:dyDescent="0.2">
      <c r="A10" s="12" t="s">
        <v>166</v>
      </c>
      <c r="B10" s="9">
        <v>84.080280442804394</v>
      </c>
      <c r="C10" s="10" t="s">
        <v>152</v>
      </c>
      <c r="D10" s="9">
        <v>2091.7260996310001</v>
      </c>
      <c r="E10" s="10" t="s">
        <v>152</v>
      </c>
      <c r="F10" s="9">
        <v>59.369073800738001</v>
      </c>
      <c r="G10" s="10" t="s">
        <v>169</v>
      </c>
      <c r="H10" s="9">
        <v>1387.70919557196</v>
      </c>
      <c r="I10" s="10" t="s">
        <v>152</v>
      </c>
      <c r="J10" s="9">
        <v>482.96742435424397</v>
      </c>
      <c r="K10" s="10" t="s">
        <v>152</v>
      </c>
      <c r="L10" s="9">
        <v>124.305402214022</v>
      </c>
      <c r="M10" s="10" t="s">
        <v>152</v>
      </c>
      <c r="N10" s="9">
        <v>1645.1255350553499</v>
      </c>
      <c r="O10" s="10" t="s">
        <v>152</v>
      </c>
      <c r="P10" s="9">
        <v>882.08099630996298</v>
      </c>
      <c r="Q10" s="10" t="s">
        <v>152</v>
      </c>
      <c r="R10" s="9">
        <v>6757.3640073800698</v>
      </c>
      <c r="S10" s="10" t="s">
        <v>169</v>
      </c>
    </row>
    <row r="11" spans="1:19" x14ac:dyDescent="0.2">
      <c r="A11" s="12" t="s">
        <v>170</v>
      </c>
      <c r="B11" s="9">
        <v>80.520843243243206</v>
      </c>
      <c r="C11" s="10" t="s">
        <v>152</v>
      </c>
      <c r="D11" s="9">
        <v>2076.1450558558599</v>
      </c>
      <c r="E11" s="10" t="s">
        <v>152</v>
      </c>
      <c r="F11" s="9">
        <v>57.910003603603599</v>
      </c>
      <c r="G11" s="10" t="s">
        <v>169</v>
      </c>
      <c r="H11" s="9">
        <v>1383.2397009009001</v>
      </c>
      <c r="I11" s="10" t="s">
        <v>152</v>
      </c>
      <c r="J11" s="9">
        <v>482.03523243243302</v>
      </c>
      <c r="K11" s="10" t="s">
        <v>152</v>
      </c>
      <c r="L11" s="9">
        <v>122.294036036036</v>
      </c>
      <c r="M11" s="10" t="s">
        <v>152</v>
      </c>
      <c r="N11" s="9">
        <v>1655.5437765765801</v>
      </c>
      <c r="O11" s="10" t="s">
        <v>152</v>
      </c>
      <c r="P11" s="9">
        <v>886.26629189189202</v>
      </c>
      <c r="Q11" s="10" t="s">
        <v>152</v>
      </c>
      <c r="R11" s="9">
        <v>6743.9549405405396</v>
      </c>
      <c r="S11" s="10" t="s">
        <v>169</v>
      </c>
    </row>
    <row r="12" spans="1:19" x14ac:dyDescent="0.2">
      <c r="A12" s="12" t="s">
        <v>171</v>
      </c>
      <c r="B12" s="9">
        <v>77.527313380281697</v>
      </c>
      <c r="C12" s="10" t="s">
        <v>152</v>
      </c>
      <c r="D12" s="9">
        <v>2049.4469014084498</v>
      </c>
      <c r="E12" s="10" t="s">
        <v>152</v>
      </c>
      <c r="F12" s="9">
        <v>58.503447183098601</v>
      </c>
      <c r="G12" s="10" t="s">
        <v>169</v>
      </c>
      <c r="H12" s="9">
        <v>1394.49706338028</v>
      </c>
      <c r="I12" s="10" t="s">
        <v>152</v>
      </c>
      <c r="J12" s="9">
        <v>471.56004225352098</v>
      </c>
      <c r="K12" s="10" t="s">
        <v>152</v>
      </c>
      <c r="L12" s="9">
        <v>119.639095070423</v>
      </c>
      <c r="M12" s="10" t="s">
        <v>152</v>
      </c>
      <c r="N12" s="9">
        <v>1615.6996654929601</v>
      </c>
      <c r="O12" s="10" t="s">
        <v>152</v>
      </c>
      <c r="P12" s="9">
        <v>891.87705281690103</v>
      </c>
      <c r="Q12" s="10" t="s">
        <v>152</v>
      </c>
      <c r="R12" s="9">
        <v>6678.7505809859204</v>
      </c>
      <c r="S12" s="10" t="s">
        <v>169</v>
      </c>
    </row>
    <row r="13" spans="1:19" x14ac:dyDescent="0.2">
      <c r="A13" s="12" t="s">
        <v>172</v>
      </c>
      <c r="B13" s="9">
        <v>76.698344709897597</v>
      </c>
      <c r="C13" s="10" t="s">
        <v>152</v>
      </c>
      <c r="D13" s="9">
        <v>2024.2146689419801</v>
      </c>
      <c r="E13" s="10" t="s">
        <v>152</v>
      </c>
      <c r="F13" s="9">
        <v>66.554134709897596</v>
      </c>
      <c r="G13" s="10" t="s">
        <v>169</v>
      </c>
      <c r="H13" s="9">
        <v>1393.6344368600701</v>
      </c>
      <c r="I13" s="10" t="s">
        <v>152</v>
      </c>
      <c r="J13" s="9">
        <v>451.276139931741</v>
      </c>
      <c r="K13" s="10" t="s">
        <v>152</v>
      </c>
      <c r="L13" s="9">
        <v>121.101774744027</v>
      </c>
      <c r="M13" s="10" t="s">
        <v>152</v>
      </c>
      <c r="N13" s="9">
        <v>1617.2156382252599</v>
      </c>
      <c r="O13" s="10" t="s">
        <v>152</v>
      </c>
      <c r="P13" s="9">
        <v>908.12369283276496</v>
      </c>
      <c r="Q13" s="10" t="s">
        <v>152</v>
      </c>
      <c r="R13" s="9">
        <v>6658.8188309556299</v>
      </c>
      <c r="S13" s="10" t="s">
        <v>169</v>
      </c>
    </row>
    <row r="14" spans="1:19" x14ac:dyDescent="0.2">
      <c r="A14" s="12" t="s">
        <v>173</v>
      </c>
      <c r="B14" s="9">
        <v>76.320895522388099</v>
      </c>
      <c r="C14" s="10" t="s">
        <v>152</v>
      </c>
      <c r="D14" s="9">
        <v>1955.2573499170801</v>
      </c>
      <c r="E14" s="10" t="s">
        <v>152</v>
      </c>
      <c r="F14" s="9">
        <v>64.382530679933694</v>
      </c>
      <c r="G14" s="10" t="s">
        <v>169</v>
      </c>
      <c r="H14" s="9">
        <v>1453.65219568823</v>
      </c>
      <c r="I14" s="10" t="s">
        <v>152</v>
      </c>
      <c r="J14" s="9">
        <v>437.28723383084599</v>
      </c>
      <c r="K14" s="10" t="s">
        <v>152</v>
      </c>
      <c r="L14" s="9">
        <v>123.00990049751201</v>
      </c>
      <c r="M14" s="10" t="s">
        <v>152</v>
      </c>
      <c r="N14" s="9">
        <v>1636.1713963515799</v>
      </c>
      <c r="O14" s="10" t="s">
        <v>152</v>
      </c>
      <c r="P14" s="9">
        <v>967.53251077943605</v>
      </c>
      <c r="Q14" s="10" t="s">
        <v>152</v>
      </c>
      <c r="R14" s="9">
        <v>6713.6140132669998</v>
      </c>
      <c r="S14" s="10" t="s">
        <v>169</v>
      </c>
    </row>
    <row r="15" spans="1:19" x14ac:dyDescent="0.2">
      <c r="A15" s="12" t="s">
        <v>174</v>
      </c>
      <c r="B15" s="9">
        <v>78.355490384615393</v>
      </c>
      <c r="C15" s="10" t="s">
        <v>152</v>
      </c>
      <c r="D15" s="9">
        <v>2032.90345512821</v>
      </c>
      <c r="E15" s="10" t="s">
        <v>152</v>
      </c>
      <c r="F15" s="9">
        <v>63.693980769230798</v>
      </c>
      <c r="G15" s="10" t="s">
        <v>169</v>
      </c>
      <c r="H15" s="9">
        <v>1464.1979346994899</v>
      </c>
      <c r="I15" s="10" t="s">
        <v>152</v>
      </c>
      <c r="J15" s="9">
        <v>448.09775320512801</v>
      </c>
      <c r="K15" s="10" t="s">
        <v>152</v>
      </c>
      <c r="L15" s="9">
        <v>124.420695512821</v>
      </c>
      <c r="M15" s="10" t="s">
        <v>152</v>
      </c>
      <c r="N15" s="9">
        <v>1661.13046474359</v>
      </c>
      <c r="O15" s="10" t="s">
        <v>152</v>
      </c>
      <c r="P15" s="9">
        <v>1021.02827884615</v>
      </c>
      <c r="Q15" s="10" t="s">
        <v>152</v>
      </c>
      <c r="R15" s="9">
        <v>6893.8280532892304</v>
      </c>
      <c r="S15" s="10" t="s">
        <v>169</v>
      </c>
    </row>
    <row r="16" spans="1:19" x14ac:dyDescent="0.2">
      <c r="A16" s="12" t="s">
        <v>176</v>
      </c>
      <c r="B16" s="9">
        <v>79.296930015552107</v>
      </c>
      <c r="C16" s="10" t="s">
        <v>152</v>
      </c>
      <c r="D16" s="9">
        <v>2160.1956702954899</v>
      </c>
      <c r="E16" s="10" t="s">
        <v>152</v>
      </c>
      <c r="F16" s="9">
        <v>66.603685443701394</v>
      </c>
      <c r="G16" s="10" t="s">
        <v>169</v>
      </c>
      <c r="H16" s="9">
        <v>1538.04748989114</v>
      </c>
      <c r="I16" s="10" t="s">
        <v>152</v>
      </c>
      <c r="J16" s="9">
        <v>458.90396267496101</v>
      </c>
      <c r="K16" s="10" t="s">
        <v>152</v>
      </c>
      <c r="L16" s="9">
        <v>117.16023328149301</v>
      </c>
      <c r="M16" s="10" t="s">
        <v>152</v>
      </c>
      <c r="N16" s="9">
        <v>1663.9131321928501</v>
      </c>
      <c r="O16" s="10" t="s">
        <v>152</v>
      </c>
      <c r="P16" s="9">
        <v>1097.9943221558301</v>
      </c>
      <c r="Q16" s="10" t="s">
        <v>168</v>
      </c>
      <c r="R16" s="9">
        <v>7182.1154259510104</v>
      </c>
      <c r="S16" s="10" t="s">
        <v>169</v>
      </c>
    </row>
    <row r="17" spans="1:19" x14ac:dyDescent="0.2">
      <c r="A17" s="12" t="s">
        <v>177</v>
      </c>
      <c r="B17" s="9">
        <v>81.046273556231</v>
      </c>
      <c r="C17" s="10" t="s">
        <v>152</v>
      </c>
      <c r="D17" s="9">
        <v>469.201556231003</v>
      </c>
      <c r="E17" s="10" t="s">
        <v>169</v>
      </c>
      <c r="F17" s="9">
        <v>67.947150349544103</v>
      </c>
      <c r="G17" s="10" t="s">
        <v>169</v>
      </c>
      <c r="H17" s="9">
        <v>1490.5338115501499</v>
      </c>
      <c r="I17" s="10" t="s">
        <v>152</v>
      </c>
      <c r="J17" s="9">
        <v>441.31673556230999</v>
      </c>
      <c r="K17" s="10" t="s">
        <v>152</v>
      </c>
      <c r="L17" s="9">
        <v>132.46696048632199</v>
      </c>
      <c r="M17" s="10" t="s">
        <v>152</v>
      </c>
      <c r="N17" s="9">
        <v>1615.4776528186001</v>
      </c>
      <c r="O17" s="10" t="s">
        <v>152</v>
      </c>
      <c r="P17" s="9">
        <v>1038.3654133738601</v>
      </c>
      <c r="Q17" s="10" t="s">
        <v>152</v>
      </c>
      <c r="R17" s="9">
        <v>5336.3555539280196</v>
      </c>
      <c r="S17" s="10" t="s">
        <v>169</v>
      </c>
    </row>
    <row r="18" spans="1:19" x14ac:dyDescent="0.2">
      <c r="A18" s="12" t="s">
        <v>178</v>
      </c>
      <c r="B18" s="9">
        <v>70.529649484536094</v>
      </c>
      <c r="C18" s="10" t="s">
        <v>152</v>
      </c>
      <c r="D18" s="9">
        <v>1668.5882326951401</v>
      </c>
      <c r="E18" s="10" t="s">
        <v>152</v>
      </c>
      <c r="F18" s="9">
        <v>62.883019343151702</v>
      </c>
      <c r="G18" s="10" t="s">
        <v>169</v>
      </c>
      <c r="H18" s="9">
        <v>1382.8045832106</v>
      </c>
      <c r="I18" s="10" t="s">
        <v>152</v>
      </c>
      <c r="J18" s="9">
        <v>420.40364653902799</v>
      </c>
      <c r="K18" s="10" t="s">
        <v>175</v>
      </c>
      <c r="L18" s="9">
        <v>119.61695434462401</v>
      </c>
      <c r="M18" s="10" t="s">
        <v>152</v>
      </c>
      <c r="N18" s="9">
        <v>1524.6413608247401</v>
      </c>
      <c r="O18" s="10" t="s">
        <v>152</v>
      </c>
      <c r="P18" s="9">
        <v>980.23130486008802</v>
      </c>
      <c r="Q18" s="10" t="s">
        <v>152</v>
      </c>
      <c r="R18" s="9">
        <v>6229.6987513019103</v>
      </c>
      <c r="S18" s="10" t="s">
        <v>169</v>
      </c>
    </row>
    <row r="19" spans="1:19" x14ac:dyDescent="0.2">
      <c r="A19" s="12" t="s">
        <v>179</v>
      </c>
      <c r="B19" s="9">
        <v>75.716938129496398</v>
      </c>
      <c r="C19" s="10" t="s">
        <v>152</v>
      </c>
      <c r="D19" s="9">
        <v>1795.97471654676</v>
      </c>
      <c r="E19" s="10" t="s">
        <v>152</v>
      </c>
      <c r="F19" s="9">
        <v>70.229996719424506</v>
      </c>
      <c r="G19" s="10" t="s">
        <v>169</v>
      </c>
      <c r="H19" s="9">
        <v>1479.9152201438901</v>
      </c>
      <c r="I19" s="10" t="s">
        <v>152</v>
      </c>
      <c r="J19" s="9">
        <v>454.38151079136702</v>
      </c>
      <c r="K19" s="10" t="s">
        <v>152</v>
      </c>
      <c r="L19" s="9">
        <v>127.02081151079101</v>
      </c>
      <c r="M19" s="10" t="s">
        <v>152</v>
      </c>
      <c r="N19" s="9">
        <v>1679.13535827338</v>
      </c>
      <c r="O19" s="10" t="s">
        <v>152</v>
      </c>
      <c r="P19" s="9">
        <v>1068.8507827338101</v>
      </c>
      <c r="Q19" s="10" t="s">
        <v>152</v>
      </c>
      <c r="R19" s="9">
        <v>6751.2253348489203</v>
      </c>
      <c r="S19" s="10" t="s">
        <v>169</v>
      </c>
    </row>
    <row r="20" spans="1:19" x14ac:dyDescent="0.2">
      <c r="A20" s="12" t="s">
        <v>180</v>
      </c>
      <c r="B20" s="9">
        <v>83.600752112676105</v>
      </c>
      <c r="C20" s="10" t="s">
        <v>152</v>
      </c>
      <c r="D20" s="9">
        <v>1866.8671718309899</v>
      </c>
      <c r="E20" s="10" t="s">
        <v>152</v>
      </c>
      <c r="F20" s="9">
        <v>105.26394430422501</v>
      </c>
      <c r="G20" s="10" t="s">
        <v>169</v>
      </c>
      <c r="H20" s="9">
        <v>1564.96283943662</v>
      </c>
      <c r="I20" s="10" t="s">
        <v>152</v>
      </c>
      <c r="J20" s="9">
        <v>490.04958028169</v>
      </c>
      <c r="K20" s="10" t="s">
        <v>152</v>
      </c>
      <c r="L20" s="9">
        <v>151.17440281690099</v>
      </c>
      <c r="M20" s="10" t="s">
        <v>152</v>
      </c>
      <c r="N20" s="9">
        <v>1807.4298507042299</v>
      </c>
      <c r="O20" s="10" t="s">
        <v>152</v>
      </c>
      <c r="P20" s="9">
        <v>1126.09078591549</v>
      </c>
      <c r="Q20" s="10" t="s">
        <v>152</v>
      </c>
      <c r="R20" s="9">
        <v>7195.4393274028198</v>
      </c>
      <c r="S20" s="10" t="s">
        <v>169</v>
      </c>
    </row>
    <row r="21" spans="1:19" x14ac:dyDescent="0.2">
      <c r="A21" s="12" t="s">
        <v>181</v>
      </c>
      <c r="B21" s="9">
        <v>76.233871056241398</v>
      </c>
      <c r="C21" s="10" t="s">
        <v>152</v>
      </c>
      <c r="D21" s="9">
        <v>1667.1854736493301</v>
      </c>
      <c r="E21" s="10" t="s">
        <v>152</v>
      </c>
      <c r="F21" s="9">
        <v>123.744364537723</v>
      </c>
      <c r="G21" s="10" t="s">
        <v>169</v>
      </c>
      <c r="H21" s="9">
        <v>1335.5250178326501</v>
      </c>
      <c r="I21" s="10" t="s">
        <v>152</v>
      </c>
      <c r="J21" s="9">
        <v>434.92373388202998</v>
      </c>
      <c r="K21" s="10" t="s">
        <v>152</v>
      </c>
      <c r="L21" s="9">
        <v>125.12164329218101</v>
      </c>
      <c r="M21" s="10" t="s">
        <v>152</v>
      </c>
      <c r="N21" s="9">
        <v>1635.9081805348201</v>
      </c>
      <c r="O21" s="10" t="s">
        <v>152</v>
      </c>
      <c r="P21" s="9">
        <v>1064.88528943759</v>
      </c>
      <c r="Q21" s="10" t="s">
        <v>152</v>
      </c>
      <c r="R21" s="9">
        <v>6463.5275742225504</v>
      </c>
      <c r="S21" s="10" t="s">
        <v>169</v>
      </c>
    </row>
    <row r="22" spans="1:19" x14ac:dyDescent="0.2">
      <c r="A22" s="12" t="s">
        <v>182</v>
      </c>
      <c r="B22" s="9">
        <v>74.105385444743902</v>
      </c>
      <c r="C22" s="10" t="s">
        <v>152</v>
      </c>
      <c r="D22" s="9">
        <v>1663.08530997305</v>
      </c>
      <c r="E22" s="10" t="s">
        <v>152</v>
      </c>
      <c r="F22" s="9">
        <v>136.48035857142901</v>
      </c>
      <c r="G22" s="10" t="s">
        <v>169</v>
      </c>
      <c r="H22" s="9">
        <v>1338.92577088949</v>
      </c>
      <c r="I22" s="10" t="s">
        <v>152</v>
      </c>
      <c r="J22" s="9">
        <v>436.429447439353</v>
      </c>
      <c r="K22" s="10" t="s">
        <v>152</v>
      </c>
      <c r="L22" s="9">
        <v>123.09194097035</v>
      </c>
      <c r="M22" s="10" t="s">
        <v>152</v>
      </c>
      <c r="N22" s="9">
        <v>1637.56713742857</v>
      </c>
      <c r="O22" s="10" t="s">
        <v>210</v>
      </c>
      <c r="P22" s="9">
        <v>1084.74458760108</v>
      </c>
      <c r="Q22" s="10" t="s">
        <v>152</v>
      </c>
      <c r="R22" s="9">
        <v>6494.4299383180596</v>
      </c>
      <c r="S22" s="10" t="s">
        <v>169</v>
      </c>
    </row>
    <row r="23" spans="1:19" x14ac:dyDescent="0.2">
      <c r="A23" s="12" t="s">
        <v>184</v>
      </c>
      <c r="B23" s="9">
        <v>69.898747340425501</v>
      </c>
      <c r="C23" s="10" t="s">
        <v>152</v>
      </c>
      <c r="D23" s="9">
        <v>1791.1963617021299</v>
      </c>
      <c r="E23" s="10" t="s">
        <v>186</v>
      </c>
      <c r="F23" s="9">
        <v>150.69945595744699</v>
      </c>
      <c r="G23" s="10" t="s">
        <v>169</v>
      </c>
      <c r="H23" s="9">
        <v>1420.9002127659601</v>
      </c>
      <c r="I23" s="10" t="s">
        <v>152</v>
      </c>
      <c r="J23" s="9">
        <v>454.632632978723</v>
      </c>
      <c r="K23" s="10" t="s">
        <v>152</v>
      </c>
      <c r="L23" s="9">
        <v>130.54449468085099</v>
      </c>
      <c r="M23" s="10" t="s">
        <v>152</v>
      </c>
      <c r="N23" s="9">
        <v>1732.6644015957399</v>
      </c>
      <c r="O23" s="10" t="s">
        <v>194</v>
      </c>
      <c r="P23" s="9">
        <v>1152.1642872340401</v>
      </c>
      <c r="Q23" s="10" t="s">
        <v>152</v>
      </c>
      <c r="R23" s="9">
        <v>6902.7005942553196</v>
      </c>
      <c r="S23" s="10" t="s">
        <v>169</v>
      </c>
    </row>
    <row r="24" spans="1:19" x14ac:dyDescent="0.2">
      <c r="A24" s="12" t="s">
        <v>185</v>
      </c>
      <c r="B24" s="9">
        <v>59.164452287581703</v>
      </c>
      <c r="C24" s="10" t="s">
        <v>152</v>
      </c>
      <c r="D24" s="9">
        <v>1655.3085437908501</v>
      </c>
      <c r="E24" s="10" t="s">
        <v>152</v>
      </c>
      <c r="F24" s="9">
        <v>135.43669128888899</v>
      </c>
      <c r="G24" s="10" t="s">
        <v>169</v>
      </c>
      <c r="H24" s="9">
        <v>1310.9389868368601</v>
      </c>
      <c r="I24" s="10" t="s">
        <v>152</v>
      </c>
      <c r="J24" s="9">
        <v>416.75486535947698</v>
      </c>
      <c r="K24" s="10" t="s">
        <v>152</v>
      </c>
      <c r="L24" s="9">
        <v>122.40964627451</v>
      </c>
      <c r="M24" s="10" t="s">
        <v>224</v>
      </c>
      <c r="N24" s="9">
        <v>1605.9044627451001</v>
      </c>
      <c r="O24" s="10" t="s">
        <v>225</v>
      </c>
      <c r="P24" s="9">
        <v>1053.6693803921601</v>
      </c>
      <c r="Q24" s="10" t="s">
        <v>152</v>
      </c>
      <c r="R24" s="9">
        <v>6359.5870289754203</v>
      </c>
      <c r="S24" s="10" t="s">
        <v>169</v>
      </c>
    </row>
    <row r="25" spans="1:19" x14ac:dyDescent="0.2">
      <c r="A25" s="12" t="s">
        <v>187</v>
      </c>
      <c r="B25" s="9">
        <v>64.608666666666707</v>
      </c>
      <c r="C25" s="10" t="s">
        <v>152</v>
      </c>
      <c r="D25" s="9">
        <v>1719.2798256410299</v>
      </c>
      <c r="E25" s="10" t="s">
        <v>152</v>
      </c>
      <c r="F25" s="9">
        <v>150.28570256410299</v>
      </c>
      <c r="G25" s="10" t="s">
        <v>169</v>
      </c>
      <c r="H25" s="9">
        <v>1356.2301509551301</v>
      </c>
      <c r="I25" s="10" t="s">
        <v>152</v>
      </c>
      <c r="J25" s="9">
        <v>424.34307948717901</v>
      </c>
      <c r="K25" s="10" t="s">
        <v>152</v>
      </c>
      <c r="L25" s="9">
        <v>124.210757305128</v>
      </c>
      <c r="M25" s="10" t="s">
        <v>152</v>
      </c>
      <c r="N25" s="9">
        <v>1625.3724474370299</v>
      </c>
      <c r="O25" s="10" t="s">
        <v>152</v>
      </c>
      <c r="P25" s="9">
        <v>1067.10940512821</v>
      </c>
      <c r="Q25" s="10" t="s">
        <v>152</v>
      </c>
      <c r="R25" s="9">
        <v>6531.4400351844597</v>
      </c>
      <c r="S25" s="10" t="s">
        <v>169</v>
      </c>
    </row>
    <row r="26" spans="1:19" x14ac:dyDescent="0.2">
      <c r="A26" s="12" t="s">
        <v>188</v>
      </c>
      <c r="B26" s="9">
        <v>76.503831021437605</v>
      </c>
      <c r="C26" s="10" t="s">
        <v>226</v>
      </c>
      <c r="D26" s="9">
        <v>2234.7588650693601</v>
      </c>
      <c r="E26" s="10" t="s">
        <v>226</v>
      </c>
      <c r="F26" s="9">
        <v>152.298963430013</v>
      </c>
      <c r="G26" s="10" t="s">
        <v>352</v>
      </c>
      <c r="H26" s="9">
        <v>1612.2874549111</v>
      </c>
      <c r="I26" s="10" t="s">
        <v>226</v>
      </c>
      <c r="J26" s="9">
        <v>513.38766204287504</v>
      </c>
      <c r="K26" s="10" t="s">
        <v>226</v>
      </c>
      <c r="L26" s="9">
        <v>147.72050754602799</v>
      </c>
      <c r="M26" s="10" t="s">
        <v>226</v>
      </c>
      <c r="N26" s="9">
        <v>1983.4889706319</v>
      </c>
      <c r="O26" s="10" t="s">
        <v>226</v>
      </c>
      <c r="P26" s="9">
        <v>1210.1317452711201</v>
      </c>
      <c r="Q26" s="10" t="s">
        <v>226</v>
      </c>
      <c r="R26" s="9">
        <v>7930.5779999238302</v>
      </c>
      <c r="S26" s="10" t="s">
        <v>169</v>
      </c>
    </row>
    <row r="27" spans="1:19" x14ac:dyDescent="0.2">
      <c r="A27" s="12" t="s">
        <v>189</v>
      </c>
      <c r="B27" s="9">
        <v>69.654948941469499</v>
      </c>
      <c r="C27" s="10" t="s">
        <v>152</v>
      </c>
      <c r="D27" s="9">
        <v>2212.5447073474502</v>
      </c>
      <c r="E27" s="10" t="s">
        <v>152</v>
      </c>
      <c r="F27" s="9">
        <v>147.56281942714801</v>
      </c>
      <c r="G27" s="10" t="s">
        <v>227</v>
      </c>
      <c r="H27" s="9">
        <v>1681.8635204772099</v>
      </c>
      <c r="I27" s="10" t="s">
        <v>152</v>
      </c>
      <c r="J27" s="9">
        <v>529.34898630137002</v>
      </c>
      <c r="K27" s="10" t="s">
        <v>152</v>
      </c>
      <c r="L27" s="9">
        <v>161.319469280199</v>
      </c>
      <c r="M27" s="10" t="s">
        <v>152</v>
      </c>
      <c r="N27" s="9">
        <v>1989.43014631088</v>
      </c>
      <c r="O27" s="10" t="s">
        <v>152</v>
      </c>
      <c r="P27" s="9">
        <v>1163.64495641345</v>
      </c>
      <c r="Q27" s="10" t="s">
        <v>152</v>
      </c>
      <c r="R27" s="9">
        <v>7955.3695544991797</v>
      </c>
      <c r="S27" s="10" t="s">
        <v>152</v>
      </c>
    </row>
    <row r="28" spans="1:19" x14ac:dyDescent="0.2">
      <c r="A28" s="12" t="s">
        <v>190</v>
      </c>
      <c r="B28" s="9">
        <v>66.696583676470595</v>
      </c>
      <c r="C28" s="10" t="s">
        <v>152</v>
      </c>
      <c r="D28" s="9">
        <v>2326.4192916666698</v>
      </c>
      <c r="E28" s="10" t="s">
        <v>152</v>
      </c>
      <c r="F28" s="9">
        <v>129.59093872548999</v>
      </c>
      <c r="G28" s="10" t="s">
        <v>152</v>
      </c>
      <c r="H28" s="9">
        <v>1785.2271687421601</v>
      </c>
      <c r="I28" s="10" t="s">
        <v>152</v>
      </c>
      <c r="J28" s="9">
        <v>550.97604411764701</v>
      </c>
      <c r="K28" s="10" t="s">
        <v>152</v>
      </c>
      <c r="L28" s="9">
        <v>171.748813661887</v>
      </c>
      <c r="M28" s="10" t="s">
        <v>152</v>
      </c>
      <c r="N28" s="9">
        <v>2172.7662360681402</v>
      </c>
      <c r="O28" s="10" t="s">
        <v>152</v>
      </c>
      <c r="P28" s="9">
        <v>1261.5090441176501</v>
      </c>
      <c r="Q28" s="10" t="s">
        <v>152</v>
      </c>
      <c r="R28" s="9">
        <v>8464.9341207761008</v>
      </c>
      <c r="S28" s="10" t="s">
        <v>152</v>
      </c>
    </row>
    <row r="29" spans="1:19" x14ac:dyDescent="0.2">
      <c r="A29" s="12" t="s">
        <v>191</v>
      </c>
      <c r="B29" s="9">
        <v>76.037165509964794</v>
      </c>
      <c r="C29" s="10" t="s">
        <v>152</v>
      </c>
      <c r="D29" s="9">
        <v>2550.7461406799498</v>
      </c>
      <c r="E29" s="10" t="s">
        <v>152</v>
      </c>
      <c r="F29" s="9">
        <v>99.869826494724506</v>
      </c>
      <c r="G29" s="10" t="s">
        <v>152</v>
      </c>
      <c r="H29" s="9">
        <v>1845.80795979355</v>
      </c>
      <c r="I29" s="10" t="s">
        <v>152</v>
      </c>
      <c r="J29" s="9">
        <v>577.55345369284896</v>
      </c>
      <c r="K29" s="10" t="s">
        <v>152</v>
      </c>
      <c r="L29" s="9">
        <v>173.10154543493601</v>
      </c>
      <c r="M29" s="10" t="s">
        <v>152</v>
      </c>
      <c r="N29" s="9">
        <v>2263.1085444004698</v>
      </c>
      <c r="O29" s="10" t="s">
        <v>152</v>
      </c>
      <c r="P29" s="9">
        <v>1370.9660890973</v>
      </c>
      <c r="Q29" s="10" t="s">
        <v>152</v>
      </c>
      <c r="R29" s="9">
        <v>8957.1907251037501</v>
      </c>
      <c r="S29" s="10" t="s">
        <v>152</v>
      </c>
    </row>
    <row r="30" spans="1:19" x14ac:dyDescent="0.2">
      <c r="A30" s="12" t="s">
        <v>192</v>
      </c>
      <c r="B30" s="9">
        <v>71.301077918948494</v>
      </c>
      <c r="C30" s="10" t="s">
        <v>152</v>
      </c>
      <c r="D30" s="9">
        <v>2311.70632201533</v>
      </c>
      <c r="E30" s="10" t="s">
        <v>152</v>
      </c>
      <c r="F30" s="9">
        <v>87.619461117196096</v>
      </c>
      <c r="G30" s="10" t="s">
        <v>152</v>
      </c>
      <c r="H30" s="9">
        <v>1720.9028108090899</v>
      </c>
      <c r="I30" s="10" t="s">
        <v>152</v>
      </c>
      <c r="J30" s="9">
        <v>562.68421708466599</v>
      </c>
      <c r="K30" s="10" t="s">
        <v>152</v>
      </c>
      <c r="L30" s="9">
        <v>162.610859680175</v>
      </c>
      <c r="M30" s="10" t="s">
        <v>152</v>
      </c>
      <c r="N30" s="9">
        <v>2055.2540858361699</v>
      </c>
      <c r="O30" s="10" t="s">
        <v>152</v>
      </c>
      <c r="P30" s="9">
        <v>1304.67993428259</v>
      </c>
      <c r="Q30" s="10" t="s">
        <v>152</v>
      </c>
      <c r="R30" s="9">
        <v>8276.7587687441592</v>
      </c>
      <c r="S30" s="10" t="s">
        <v>152</v>
      </c>
    </row>
    <row r="31" spans="1:19" x14ac:dyDescent="0.2">
      <c r="A31" s="12" t="s">
        <v>193</v>
      </c>
      <c r="B31" s="9">
        <v>73.152766729758198</v>
      </c>
      <c r="C31" s="10" t="s">
        <v>152</v>
      </c>
      <c r="D31" s="9">
        <v>2505.0747423764501</v>
      </c>
      <c r="E31" s="10" t="s">
        <v>152</v>
      </c>
      <c r="F31" s="9">
        <v>77.920073741324899</v>
      </c>
      <c r="G31" s="10" t="s">
        <v>228</v>
      </c>
      <c r="H31" s="9">
        <v>1827.6946355607399</v>
      </c>
      <c r="I31" s="10" t="s">
        <v>152</v>
      </c>
      <c r="J31" s="9">
        <v>607.70533123028395</v>
      </c>
      <c r="K31" s="10" t="s">
        <v>152</v>
      </c>
      <c r="L31" s="9">
        <v>181.66735930809699</v>
      </c>
      <c r="M31" s="10" t="s">
        <v>152</v>
      </c>
      <c r="N31" s="9">
        <v>2176.9355636073401</v>
      </c>
      <c r="O31" s="10" t="s">
        <v>152</v>
      </c>
      <c r="P31" s="9">
        <v>1420.04283911672</v>
      </c>
      <c r="Q31" s="10" t="s">
        <v>152</v>
      </c>
      <c r="R31" s="9">
        <v>8870.1933116707096</v>
      </c>
      <c r="S31" s="10" t="s">
        <v>152</v>
      </c>
    </row>
    <row r="32" spans="1:19" x14ac:dyDescent="0.2">
      <c r="A32" s="15" t="s">
        <v>195</v>
      </c>
      <c r="B32" s="13">
        <v>63.615146000000003</v>
      </c>
      <c r="C32" s="14" t="s">
        <v>152</v>
      </c>
      <c r="D32" s="13">
        <v>2201.6</v>
      </c>
      <c r="E32" s="14" t="s">
        <v>152</v>
      </c>
      <c r="F32" s="13">
        <v>68.148933999999997</v>
      </c>
      <c r="G32" s="14" t="s">
        <v>152</v>
      </c>
      <c r="H32" s="13">
        <v>1675.613061</v>
      </c>
      <c r="I32" s="14" t="s">
        <v>152</v>
      </c>
      <c r="J32" s="13">
        <v>567.47699999999998</v>
      </c>
      <c r="K32" s="14" t="s">
        <v>152</v>
      </c>
      <c r="L32" s="13">
        <v>160.72235499999999</v>
      </c>
      <c r="M32" s="14" t="s">
        <v>152</v>
      </c>
      <c r="N32" s="13">
        <v>1929.4996157999999</v>
      </c>
      <c r="O32" s="14" t="s">
        <v>152</v>
      </c>
      <c r="P32" s="13">
        <v>1287.08</v>
      </c>
      <c r="Q32" s="14" t="s">
        <v>152</v>
      </c>
      <c r="R32" s="13">
        <v>7953.7561118000003</v>
      </c>
      <c r="S32" s="14" t="s">
        <v>152</v>
      </c>
    </row>
    <row r="34" spans="1:2" x14ac:dyDescent="0.2">
      <c r="A34" s="16" t="s">
        <v>196</v>
      </c>
      <c r="B34" s="16" t="s">
        <v>197</v>
      </c>
    </row>
    <row r="36" spans="1:2" x14ac:dyDescent="0.2">
      <c r="B36" s="16" t="s">
        <v>353</v>
      </c>
    </row>
    <row r="37" spans="1:2" x14ac:dyDescent="0.2">
      <c r="B37" s="16" t="s">
        <v>354</v>
      </c>
    </row>
    <row r="38" spans="1:2" x14ac:dyDescent="0.2">
      <c r="B38" s="16" t="s">
        <v>355</v>
      </c>
    </row>
    <row r="39" spans="1:2" x14ac:dyDescent="0.2">
      <c r="B39" s="16" t="s">
        <v>356</v>
      </c>
    </row>
    <row r="40" spans="1:2" x14ac:dyDescent="0.2">
      <c r="B40" s="16" t="s">
        <v>357</v>
      </c>
    </row>
    <row r="41" spans="1:2" x14ac:dyDescent="0.2">
      <c r="B41" s="16" t="s">
        <v>358</v>
      </c>
    </row>
    <row r="42" spans="1:2" x14ac:dyDescent="0.2">
      <c r="B42" s="16" t="s">
        <v>359</v>
      </c>
    </row>
    <row r="43" spans="1:2" x14ac:dyDescent="0.2">
      <c r="B43" s="16" t="s">
        <v>360</v>
      </c>
    </row>
    <row r="44" spans="1:2" x14ac:dyDescent="0.2">
      <c r="B44" s="16" t="s">
        <v>361</v>
      </c>
    </row>
    <row r="45" spans="1:2" x14ac:dyDescent="0.2">
      <c r="B45" s="16" t="s">
        <v>362</v>
      </c>
    </row>
    <row r="46" spans="1:2" x14ac:dyDescent="0.2">
      <c r="B46" s="16" t="s">
        <v>363</v>
      </c>
    </row>
    <row r="48" spans="1:2" x14ac:dyDescent="0.2">
      <c r="B48" s="16" t="s">
        <v>203</v>
      </c>
    </row>
    <row r="51" spans="1:1" x14ac:dyDescent="0.2">
      <c r="A51" s="17" t="str">
        <f>HYPERLINK("#'LOTTERIES 1'!A2", "&lt;&lt;&lt; Previous table")</f>
        <v>&lt;&lt;&lt; Previous table</v>
      </c>
    </row>
    <row r="52" spans="1:1" x14ac:dyDescent="0.2">
      <c r="A52" s="17" t="str">
        <f>HYPERLINK("#'LOTTERIES 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S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HYPERLINK("#'INDEX'!B68", "Link to index")</f>
        <v>Link to index</v>
      </c>
    </row>
    <row r="2" spans="1:19" ht="15.75" customHeight="1" x14ac:dyDescent="0.2">
      <c r="A2" s="27" t="s">
        <v>365</v>
      </c>
      <c r="B2" s="28"/>
      <c r="C2" s="28"/>
      <c r="D2" s="28"/>
      <c r="E2" s="28"/>
      <c r="F2" s="28"/>
      <c r="G2" s="28"/>
      <c r="H2" s="28"/>
      <c r="I2" s="28"/>
      <c r="J2" s="28"/>
      <c r="K2" s="28"/>
      <c r="L2" s="28"/>
      <c r="M2" s="28"/>
      <c r="N2" s="28"/>
      <c r="O2" s="28"/>
      <c r="P2" s="28"/>
      <c r="Q2" s="28"/>
      <c r="R2" s="28"/>
      <c r="S2" s="28"/>
    </row>
    <row r="3" spans="1:19" ht="15.75" customHeight="1" x14ac:dyDescent="0.2">
      <c r="A3" s="27" t="s">
        <v>79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172.28909778507301</v>
      </c>
      <c r="C7" s="10" t="s">
        <v>152</v>
      </c>
      <c r="D7" s="18">
        <v>196.113699076003</v>
      </c>
      <c r="E7" s="10" t="s">
        <v>152</v>
      </c>
      <c r="F7" s="18">
        <v>261.05702415127598</v>
      </c>
      <c r="G7" s="10" t="s">
        <v>152</v>
      </c>
      <c r="H7" s="18">
        <v>279.927443924785</v>
      </c>
      <c r="I7" s="10" t="s">
        <v>152</v>
      </c>
      <c r="J7" s="18">
        <v>198.67472956216599</v>
      </c>
      <c r="K7" s="10" t="s">
        <v>152</v>
      </c>
      <c r="L7" s="18">
        <v>166.66742708938301</v>
      </c>
      <c r="M7" s="10" t="s">
        <v>152</v>
      </c>
      <c r="N7" s="18">
        <v>222.36672194581101</v>
      </c>
      <c r="O7" s="10" t="s">
        <v>152</v>
      </c>
      <c r="P7" s="18">
        <v>321.48592127191199</v>
      </c>
      <c r="Q7" s="10" t="s">
        <v>152</v>
      </c>
      <c r="R7" s="18">
        <v>229.805208571685</v>
      </c>
      <c r="S7" s="10" t="s">
        <v>152</v>
      </c>
    </row>
    <row r="8" spans="1:19" x14ac:dyDescent="0.2">
      <c r="A8" s="12" t="s">
        <v>164</v>
      </c>
      <c r="B8" s="18">
        <v>185.20305538671701</v>
      </c>
      <c r="C8" s="10" t="s">
        <v>152</v>
      </c>
      <c r="D8" s="18">
        <v>218.84325869656399</v>
      </c>
      <c r="E8" s="10" t="s">
        <v>152</v>
      </c>
      <c r="F8" s="18">
        <v>254.205929176886</v>
      </c>
      <c r="G8" s="10" t="s">
        <v>152</v>
      </c>
      <c r="H8" s="18">
        <v>274.018780688346</v>
      </c>
      <c r="I8" s="10" t="s">
        <v>152</v>
      </c>
      <c r="J8" s="18">
        <v>216.043521740172</v>
      </c>
      <c r="K8" s="10" t="s">
        <v>152</v>
      </c>
      <c r="L8" s="18">
        <v>177.38400070324101</v>
      </c>
      <c r="M8" s="10" t="s">
        <v>152</v>
      </c>
      <c r="N8" s="18">
        <v>231.15826526746801</v>
      </c>
      <c r="O8" s="10" t="s">
        <v>152</v>
      </c>
      <c r="P8" s="18">
        <v>323.63187713740001</v>
      </c>
      <c r="Q8" s="10" t="s">
        <v>152</v>
      </c>
      <c r="R8" s="18">
        <v>240.74695675976201</v>
      </c>
      <c r="S8" s="10" t="s">
        <v>152</v>
      </c>
    </row>
    <row r="9" spans="1:19" x14ac:dyDescent="0.2">
      <c r="A9" s="12" t="s">
        <v>165</v>
      </c>
      <c r="B9" s="18">
        <v>176.44968250479201</v>
      </c>
      <c r="C9" s="10" t="s">
        <v>152</v>
      </c>
      <c r="D9" s="18">
        <v>218.644782758753</v>
      </c>
      <c r="E9" s="10" t="s">
        <v>152</v>
      </c>
      <c r="F9" s="18">
        <v>237.174572816911</v>
      </c>
      <c r="G9" s="10" t="s">
        <v>169</v>
      </c>
      <c r="H9" s="18">
        <v>270.569556758749</v>
      </c>
      <c r="I9" s="10" t="s">
        <v>152</v>
      </c>
      <c r="J9" s="18">
        <v>215.37083051886799</v>
      </c>
      <c r="K9" s="10" t="s">
        <v>152</v>
      </c>
      <c r="L9" s="18">
        <v>182.48016550618499</v>
      </c>
      <c r="M9" s="10" t="s">
        <v>152</v>
      </c>
      <c r="N9" s="18">
        <v>229.183928157976</v>
      </c>
      <c r="O9" s="10" t="s">
        <v>152</v>
      </c>
      <c r="P9" s="18">
        <v>317.87987797567098</v>
      </c>
      <c r="Q9" s="10" t="s">
        <v>152</v>
      </c>
      <c r="R9" s="18">
        <v>238.859809485906</v>
      </c>
      <c r="S9" s="10" t="s">
        <v>169</v>
      </c>
    </row>
    <row r="10" spans="1:19" x14ac:dyDescent="0.2">
      <c r="A10" s="12" t="s">
        <v>166</v>
      </c>
      <c r="B10" s="18">
        <v>189.46307053437801</v>
      </c>
      <c r="C10" s="10" t="s">
        <v>152</v>
      </c>
      <c r="D10" s="18">
        <v>232.64455777299199</v>
      </c>
      <c r="E10" s="10" t="s">
        <v>152</v>
      </c>
      <c r="F10" s="18">
        <v>233.59424163361101</v>
      </c>
      <c r="G10" s="10" t="s">
        <v>169</v>
      </c>
      <c r="H10" s="18">
        <v>279.32645449219899</v>
      </c>
      <c r="I10" s="10" t="s">
        <v>152</v>
      </c>
      <c r="J10" s="18">
        <v>230.42858330954101</v>
      </c>
      <c r="K10" s="10" t="s">
        <v>152</v>
      </c>
      <c r="L10" s="18">
        <v>193.271323634189</v>
      </c>
      <c r="M10" s="10" t="s">
        <v>152</v>
      </c>
      <c r="N10" s="18">
        <v>247.786269252995</v>
      </c>
      <c r="O10" s="10" t="s">
        <v>152</v>
      </c>
      <c r="P10" s="18">
        <v>337.59595366300402</v>
      </c>
      <c r="Q10" s="10" t="s">
        <v>152</v>
      </c>
      <c r="R10" s="18">
        <v>253.548440038998</v>
      </c>
      <c r="S10" s="10" t="s">
        <v>169</v>
      </c>
    </row>
    <row r="11" spans="1:19" x14ac:dyDescent="0.2">
      <c r="A11" s="12" t="s">
        <v>170</v>
      </c>
      <c r="B11" s="18">
        <v>183.5636113406</v>
      </c>
      <c r="C11" s="10" t="s">
        <v>152</v>
      </c>
      <c r="D11" s="18">
        <v>234.558659591159</v>
      </c>
      <c r="E11" s="10" t="s">
        <v>152</v>
      </c>
      <c r="F11" s="18">
        <v>232.421200915654</v>
      </c>
      <c r="G11" s="10" t="s">
        <v>169</v>
      </c>
      <c r="H11" s="18">
        <v>277.49662235014</v>
      </c>
      <c r="I11" s="10" t="s">
        <v>152</v>
      </c>
      <c r="J11" s="18">
        <v>233.46580325348199</v>
      </c>
      <c r="K11" s="10" t="s">
        <v>152</v>
      </c>
      <c r="L11" s="18">
        <v>191.97842326166301</v>
      </c>
      <c r="M11" s="10" t="s">
        <v>152</v>
      </c>
      <c r="N11" s="18">
        <v>251.79490019731699</v>
      </c>
      <c r="O11" s="10" t="s">
        <v>152</v>
      </c>
      <c r="P11" s="18">
        <v>341.346628292253</v>
      </c>
      <c r="Q11" s="10" t="s">
        <v>152</v>
      </c>
      <c r="R11" s="18">
        <v>255.456033740229</v>
      </c>
      <c r="S11" s="10" t="s">
        <v>169</v>
      </c>
    </row>
    <row r="12" spans="1:19" x14ac:dyDescent="0.2">
      <c r="A12" s="12" t="s">
        <v>171</v>
      </c>
      <c r="B12" s="18">
        <v>178.864329599987</v>
      </c>
      <c r="C12" s="10" t="s">
        <v>152</v>
      </c>
      <c r="D12" s="18">
        <v>235.13085001505999</v>
      </c>
      <c r="E12" s="10" t="s">
        <v>152</v>
      </c>
      <c r="F12" s="18">
        <v>236.923611111111</v>
      </c>
      <c r="G12" s="10" t="s">
        <v>169</v>
      </c>
      <c r="H12" s="18">
        <v>279.12074107456402</v>
      </c>
      <c r="I12" s="10" t="s">
        <v>152</v>
      </c>
      <c r="J12" s="18">
        <v>231.639267554405</v>
      </c>
      <c r="K12" s="10" t="s">
        <v>152</v>
      </c>
      <c r="L12" s="18">
        <v>189.970647657531</v>
      </c>
      <c r="M12" s="10" t="s">
        <v>152</v>
      </c>
      <c r="N12" s="18">
        <v>247.90838849483401</v>
      </c>
      <c r="O12" s="10" t="s">
        <v>152</v>
      </c>
      <c r="P12" s="18">
        <v>345.06702351503799</v>
      </c>
      <c r="Q12" s="10" t="s">
        <v>152</v>
      </c>
      <c r="R12" s="18">
        <v>255.27535944351101</v>
      </c>
      <c r="S12" s="10" t="s">
        <v>169</v>
      </c>
    </row>
    <row r="13" spans="1:19" x14ac:dyDescent="0.2">
      <c r="A13" s="12" t="s">
        <v>172</v>
      </c>
      <c r="B13" s="18">
        <v>179.970593167787</v>
      </c>
      <c r="C13" s="10" t="s">
        <v>152</v>
      </c>
      <c r="D13" s="18">
        <v>237.504877917024</v>
      </c>
      <c r="E13" s="10" t="s">
        <v>152</v>
      </c>
      <c r="F13" s="18">
        <v>272.55828358666099</v>
      </c>
      <c r="G13" s="10" t="s">
        <v>169</v>
      </c>
      <c r="H13" s="18">
        <v>280.82734662920598</v>
      </c>
      <c r="I13" s="10" t="s">
        <v>152</v>
      </c>
      <c r="J13" s="18">
        <v>226.33193744729999</v>
      </c>
      <c r="K13" s="10" t="s">
        <v>152</v>
      </c>
      <c r="L13" s="18">
        <v>196.59374224256101</v>
      </c>
      <c r="M13" s="10" t="s">
        <v>152</v>
      </c>
      <c r="N13" s="18">
        <v>251.907521424745</v>
      </c>
      <c r="O13" s="10" t="s">
        <v>152</v>
      </c>
      <c r="P13" s="18">
        <v>355.14668100168802</v>
      </c>
      <c r="Q13" s="10" t="s">
        <v>152</v>
      </c>
      <c r="R13" s="18">
        <v>258.640896811365</v>
      </c>
      <c r="S13" s="10" t="s">
        <v>169</v>
      </c>
    </row>
    <row r="14" spans="1:19" x14ac:dyDescent="0.2">
      <c r="A14" s="12" t="s">
        <v>173</v>
      </c>
      <c r="B14" s="18">
        <v>180.68246347633101</v>
      </c>
      <c r="C14" s="10" t="s">
        <v>152</v>
      </c>
      <c r="D14" s="18">
        <v>233.17353325438799</v>
      </c>
      <c r="E14" s="10" t="s">
        <v>152</v>
      </c>
      <c r="F14" s="18">
        <v>264.98647112399402</v>
      </c>
      <c r="G14" s="10" t="s">
        <v>169</v>
      </c>
      <c r="H14" s="18">
        <v>293.85732907021099</v>
      </c>
      <c r="I14" s="10" t="s">
        <v>152</v>
      </c>
      <c r="J14" s="18">
        <v>222.94839228500999</v>
      </c>
      <c r="K14" s="10" t="s">
        <v>152</v>
      </c>
      <c r="L14" s="18">
        <v>203.53265662834099</v>
      </c>
      <c r="M14" s="10" t="s">
        <v>152</v>
      </c>
      <c r="N14" s="18">
        <v>257.385442035182</v>
      </c>
      <c r="O14" s="10" t="s">
        <v>152</v>
      </c>
      <c r="P14" s="18">
        <v>379.60523960126602</v>
      </c>
      <c r="Q14" s="10" t="s">
        <v>152</v>
      </c>
      <c r="R14" s="18">
        <v>263.56897905595702</v>
      </c>
      <c r="S14" s="10" t="s">
        <v>169</v>
      </c>
    </row>
    <row r="15" spans="1:19" x14ac:dyDescent="0.2">
      <c r="A15" s="12" t="s">
        <v>174</v>
      </c>
      <c r="B15" s="18">
        <v>187.87296989294401</v>
      </c>
      <c r="C15" s="10" t="s">
        <v>152</v>
      </c>
      <c r="D15" s="18">
        <v>246.59229986246501</v>
      </c>
      <c r="E15" s="10" t="s">
        <v>152</v>
      </c>
      <c r="F15" s="18">
        <v>262.86174410177898</v>
      </c>
      <c r="G15" s="10" t="s">
        <v>169</v>
      </c>
      <c r="H15" s="18">
        <v>298.14099985824703</v>
      </c>
      <c r="I15" s="10" t="s">
        <v>152</v>
      </c>
      <c r="J15" s="18">
        <v>233.29161756938001</v>
      </c>
      <c r="K15" s="10" t="s">
        <v>152</v>
      </c>
      <c r="L15" s="18">
        <v>210.50782957292901</v>
      </c>
      <c r="M15" s="10" t="s">
        <v>152</v>
      </c>
      <c r="N15" s="18">
        <v>264.67130560300899</v>
      </c>
      <c r="O15" s="10" t="s">
        <v>152</v>
      </c>
      <c r="P15" s="18">
        <v>401.70969301982802</v>
      </c>
      <c r="Q15" s="10" t="s">
        <v>152</v>
      </c>
      <c r="R15" s="18">
        <v>274.13882716198998</v>
      </c>
      <c r="S15" s="10" t="s">
        <v>169</v>
      </c>
    </row>
    <row r="16" spans="1:19" x14ac:dyDescent="0.2">
      <c r="A16" s="12" t="s">
        <v>176</v>
      </c>
      <c r="B16" s="18">
        <v>191.96482594489899</v>
      </c>
      <c r="C16" s="10" t="s">
        <v>152</v>
      </c>
      <c r="D16" s="18">
        <v>265.02856694708601</v>
      </c>
      <c r="E16" s="10" t="s">
        <v>152</v>
      </c>
      <c r="F16" s="18">
        <v>273.37167419998599</v>
      </c>
      <c r="G16" s="10" t="s">
        <v>169</v>
      </c>
      <c r="H16" s="18">
        <v>313.96983383189701</v>
      </c>
      <c r="I16" s="10" t="s">
        <v>152</v>
      </c>
      <c r="J16" s="18">
        <v>242.727827746504</v>
      </c>
      <c r="K16" s="10" t="s">
        <v>152</v>
      </c>
      <c r="L16" s="18">
        <v>201.43448333337699</v>
      </c>
      <c r="M16" s="10" t="s">
        <v>152</v>
      </c>
      <c r="N16" s="18">
        <v>266.74858454884702</v>
      </c>
      <c r="O16" s="10" t="s">
        <v>152</v>
      </c>
      <c r="P16" s="18">
        <v>430.32626447443801</v>
      </c>
      <c r="Q16" s="10" t="s">
        <v>168</v>
      </c>
      <c r="R16" s="18">
        <v>287.61845507209699</v>
      </c>
      <c r="S16" s="10" t="s">
        <v>169</v>
      </c>
    </row>
    <row r="17" spans="1:19" x14ac:dyDescent="0.2">
      <c r="A17" s="12" t="s">
        <v>177</v>
      </c>
      <c r="B17" s="18">
        <v>196.437701027359</v>
      </c>
      <c r="C17" s="10" t="s">
        <v>152</v>
      </c>
      <c r="D17" s="18">
        <v>57.950337005810297</v>
      </c>
      <c r="E17" s="10" t="s">
        <v>169</v>
      </c>
      <c r="F17" s="18">
        <v>277.527879636151</v>
      </c>
      <c r="G17" s="10" t="s">
        <v>169</v>
      </c>
      <c r="H17" s="18">
        <v>304.16796430039699</v>
      </c>
      <c r="I17" s="10" t="s">
        <v>152</v>
      </c>
      <c r="J17" s="18">
        <v>235.50525869692399</v>
      </c>
      <c r="K17" s="10" t="s">
        <v>152</v>
      </c>
      <c r="L17" s="18">
        <v>229.97426313280499</v>
      </c>
      <c r="M17" s="10" t="s">
        <v>152</v>
      </c>
      <c r="N17" s="18">
        <v>259.31726191809901</v>
      </c>
      <c r="O17" s="10" t="s">
        <v>152</v>
      </c>
      <c r="P17" s="18">
        <v>404.44957201683098</v>
      </c>
      <c r="Q17" s="10" t="s">
        <v>152</v>
      </c>
      <c r="R17" s="18">
        <v>214.27000101279</v>
      </c>
      <c r="S17" s="10" t="s">
        <v>169</v>
      </c>
    </row>
    <row r="18" spans="1:19" x14ac:dyDescent="0.2">
      <c r="A18" s="12" t="s">
        <v>178</v>
      </c>
      <c r="B18" s="18">
        <v>172.69350660754299</v>
      </c>
      <c r="C18" s="10" t="s">
        <v>152</v>
      </c>
      <c r="D18" s="18">
        <v>209.85037439100699</v>
      </c>
      <c r="E18" s="10" t="s">
        <v>152</v>
      </c>
      <c r="F18" s="18">
        <v>260.86978332926702</v>
      </c>
      <c r="G18" s="10" t="s">
        <v>169</v>
      </c>
      <c r="H18" s="18">
        <v>285.75934376506302</v>
      </c>
      <c r="I18" s="10" t="s">
        <v>152</v>
      </c>
      <c r="J18" s="18">
        <v>228.86688347564899</v>
      </c>
      <c r="K18" s="10" t="s">
        <v>175</v>
      </c>
      <c r="L18" s="18">
        <v>212.06907732861299</v>
      </c>
      <c r="M18" s="10" t="s">
        <v>152</v>
      </c>
      <c r="N18" s="18">
        <v>248.259917692513</v>
      </c>
      <c r="O18" s="10" t="s">
        <v>152</v>
      </c>
      <c r="P18" s="18">
        <v>383.42797777910602</v>
      </c>
      <c r="Q18" s="10" t="s">
        <v>152</v>
      </c>
      <c r="R18" s="18">
        <v>253.83718476460299</v>
      </c>
      <c r="S18" s="10" t="s">
        <v>169</v>
      </c>
    </row>
    <row r="19" spans="1:19" x14ac:dyDescent="0.2">
      <c r="A19" s="12" t="s">
        <v>179</v>
      </c>
      <c r="B19" s="18">
        <v>185.81616141119599</v>
      </c>
      <c r="C19" s="10" t="s">
        <v>152</v>
      </c>
      <c r="D19" s="18">
        <v>228.31861150460199</v>
      </c>
      <c r="E19" s="10" t="s">
        <v>152</v>
      </c>
      <c r="F19" s="18">
        <v>292.72680541844602</v>
      </c>
      <c r="G19" s="10" t="s">
        <v>169</v>
      </c>
      <c r="H19" s="18">
        <v>306.88576900386801</v>
      </c>
      <c r="I19" s="10" t="s">
        <v>152</v>
      </c>
      <c r="J19" s="18">
        <v>250.63920825143899</v>
      </c>
      <c r="K19" s="10" t="s">
        <v>152</v>
      </c>
      <c r="L19" s="18">
        <v>229.07778474230099</v>
      </c>
      <c r="M19" s="10" t="s">
        <v>152</v>
      </c>
      <c r="N19" s="18">
        <v>274.77814403875999</v>
      </c>
      <c r="O19" s="10" t="s">
        <v>152</v>
      </c>
      <c r="P19" s="18">
        <v>414.98668684973097</v>
      </c>
      <c r="Q19" s="10" t="s">
        <v>152</v>
      </c>
      <c r="R19" s="18">
        <v>276.766678100577</v>
      </c>
      <c r="S19" s="10" t="s">
        <v>169</v>
      </c>
    </row>
    <row r="20" spans="1:19" x14ac:dyDescent="0.2">
      <c r="A20" s="12" t="s">
        <v>180</v>
      </c>
      <c r="B20" s="18">
        <v>205.543582012028</v>
      </c>
      <c r="C20" s="10" t="s">
        <v>152</v>
      </c>
      <c r="D20" s="18">
        <v>239.12178850835801</v>
      </c>
      <c r="E20" s="10" t="s">
        <v>152</v>
      </c>
      <c r="F20" s="18">
        <v>435.513350757853</v>
      </c>
      <c r="G20" s="10" t="s">
        <v>169</v>
      </c>
      <c r="H20" s="18">
        <v>324.780166039356</v>
      </c>
      <c r="I20" s="10" t="s">
        <v>152</v>
      </c>
      <c r="J20" s="18">
        <v>273.32045371946703</v>
      </c>
      <c r="K20" s="10" t="s">
        <v>152</v>
      </c>
      <c r="L20" s="18">
        <v>277.45599248696698</v>
      </c>
      <c r="M20" s="10" t="s">
        <v>152</v>
      </c>
      <c r="N20" s="18">
        <v>295.76618700917697</v>
      </c>
      <c r="O20" s="10" t="s">
        <v>152</v>
      </c>
      <c r="P20" s="18">
        <v>433.96457831210603</v>
      </c>
      <c r="Q20" s="10" t="s">
        <v>152</v>
      </c>
      <c r="R20" s="18">
        <v>295.85115117391899</v>
      </c>
      <c r="S20" s="10" t="s">
        <v>169</v>
      </c>
    </row>
    <row r="21" spans="1:19" x14ac:dyDescent="0.2">
      <c r="A21" s="12" t="s">
        <v>181</v>
      </c>
      <c r="B21" s="18">
        <v>189.594215611999</v>
      </c>
      <c r="C21" s="10" t="s">
        <v>152</v>
      </c>
      <c r="D21" s="18">
        <v>215.97692232494299</v>
      </c>
      <c r="E21" s="10" t="s">
        <v>152</v>
      </c>
      <c r="F21" s="18">
        <v>515.38028184689006</v>
      </c>
      <c r="G21" s="10" t="s">
        <v>169</v>
      </c>
      <c r="H21" s="18">
        <v>279.58950490812401</v>
      </c>
      <c r="I21" s="10" t="s">
        <v>152</v>
      </c>
      <c r="J21" s="18">
        <v>246.645423573166</v>
      </c>
      <c r="K21" s="10" t="s">
        <v>152</v>
      </c>
      <c r="L21" s="18">
        <v>234.674007287161</v>
      </c>
      <c r="M21" s="10" t="s">
        <v>152</v>
      </c>
      <c r="N21" s="18">
        <v>268.97019490486099</v>
      </c>
      <c r="O21" s="10" t="s">
        <v>152</v>
      </c>
      <c r="P21" s="18">
        <v>413.44522819725699</v>
      </c>
      <c r="Q21" s="10" t="s">
        <v>152</v>
      </c>
      <c r="R21" s="18">
        <v>268.24500208016798</v>
      </c>
      <c r="S21" s="10" t="s">
        <v>169</v>
      </c>
    </row>
    <row r="22" spans="1:19" x14ac:dyDescent="0.2">
      <c r="A22" s="12" t="s">
        <v>182</v>
      </c>
      <c r="B22" s="18">
        <v>184.77641837355901</v>
      </c>
      <c r="C22" s="10" t="s">
        <v>152</v>
      </c>
      <c r="D22" s="18">
        <v>215.975136820194</v>
      </c>
      <c r="E22" s="10" t="s">
        <v>152</v>
      </c>
      <c r="F22" s="18">
        <v>573.17678773729199</v>
      </c>
      <c r="G22" s="10" t="s">
        <v>169</v>
      </c>
      <c r="H22" s="18">
        <v>281.16773025398601</v>
      </c>
      <c r="I22" s="10" t="s">
        <v>152</v>
      </c>
      <c r="J22" s="18">
        <v>249.615132093873</v>
      </c>
      <c r="K22" s="10" t="s">
        <v>152</v>
      </c>
      <c r="L22" s="18">
        <v>233.664330994339</v>
      </c>
      <c r="M22" s="10" t="s">
        <v>152</v>
      </c>
      <c r="N22" s="18">
        <v>268.17452506621498</v>
      </c>
      <c r="O22" s="10" t="s">
        <v>210</v>
      </c>
      <c r="P22" s="18">
        <v>424.19869783505499</v>
      </c>
      <c r="Q22" s="10" t="s">
        <v>152</v>
      </c>
      <c r="R22" s="18">
        <v>270.11456281314298</v>
      </c>
      <c r="S22" s="10" t="s">
        <v>169</v>
      </c>
    </row>
    <row r="23" spans="1:19" x14ac:dyDescent="0.2">
      <c r="A23" s="12" t="s">
        <v>184</v>
      </c>
      <c r="B23" s="18">
        <v>173.56165286704601</v>
      </c>
      <c r="C23" s="10" t="s">
        <v>152</v>
      </c>
      <c r="D23" s="18">
        <v>232.10805490826399</v>
      </c>
      <c r="E23" s="10" t="s">
        <v>186</v>
      </c>
      <c r="F23" s="18">
        <v>636.96275432416098</v>
      </c>
      <c r="G23" s="10" t="s">
        <v>169</v>
      </c>
      <c r="H23" s="18">
        <v>298.127490646149</v>
      </c>
      <c r="I23" s="10" t="s">
        <v>152</v>
      </c>
      <c r="J23" s="18">
        <v>261.46999307608502</v>
      </c>
      <c r="K23" s="10" t="s">
        <v>152</v>
      </c>
      <c r="L23" s="18">
        <v>249.64735051563</v>
      </c>
      <c r="M23" s="10" t="s">
        <v>152</v>
      </c>
      <c r="N23" s="18">
        <v>280.97924600032297</v>
      </c>
      <c r="O23" s="10" t="s">
        <v>194</v>
      </c>
      <c r="P23" s="18">
        <v>453.41984212604098</v>
      </c>
      <c r="Q23" s="10" t="s">
        <v>152</v>
      </c>
      <c r="R23" s="18">
        <v>286.47194325814201</v>
      </c>
      <c r="S23" s="10" t="s">
        <v>169</v>
      </c>
    </row>
    <row r="24" spans="1:19" x14ac:dyDescent="0.2">
      <c r="A24" s="12" t="s">
        <v>185</v>
      </c>
      <c r="B24" s="18">
        <v>145.998083478643</v>
      </c>
      <c r="C24" s="10" t="s">
        <v>152</v>
      </c>
      <c r="D24" s="18">
        <v>214.605743567633</v>
      </c>
      <c r="E24" s="10" t="s">
        <v>152</v>
      </c>
      <c r="F24" s="18">
        <v>579.14536233738295</v>
      </c>
      <c r="G24" s="10" t="s">
        <v>169</v>
      </c>
      <c r="H24" s="18">
        <v>275.20165919263297</v>
      </c>
      <c r="I24" s="10" t="s">
        <v>152</v>
      </c>
      <c r="J24" s="18">
        <v>241.641367116922</v>
      </c>
      <c r="K24" s="10" t="s">
        <v>152</v>
      </c>
      <c r="L24" s="18">
        <v>234.75072884161801</v>
      </c>
      <c r="M24" s="10" t="s">
        <v>224</v>
      </c>
      <c r="N24" s="18">
        <v>258.83920055030302</v>
      </c>
      <c r="O24" s="10" t="s">
        <v>225</v>
      </c>
      <c r="P24" s="18">
        <v>418.28439380216099</v>
      </c>
      <c r="Q24" s="10" t="s">
        <v>152</v>
      </c>
      <c r="R24" s="18">
        <v>263.99262522373198</v>
      </c>
      <c r="S24" s="10" t="s">
        <v>169</v>
      </c>
    </row>
    <row r="25" spans="1:19" x14ac:dyDescent="0.2">
      <c r="A25" s="12" t="s">
        <v>187</v>
      </c>
      <c r="B25" s="18">
        <v>158.075475387398</v>
      </c>
      <c r="C25" s="10" t="s">
        <v>152</v>
      </c>
      <c r="D25" s="18">
        <v>223.667706837266</v>
      </c>
      <c r="E25" s="10" t="s">
        <v>152</v>
      </c>
      <c r="F25" s="18">
        <v>653.00453053362605</v>
      </c>
      <c r="G25" s="10" t="s">
        <v>169</v>
      </c>
      <c r="H25" s="18">
        <v>285.06499734973897</v>
      </c>
      <c r="I25" s="10" t="s">
        <v>152</v>
      </c>
      <c r="J25" s="18">
        <v>247.97059871944001</v>
      </c>
      <c r="K25" s="10" t="s">
        <v>152</v>
      </c>
      <c r="L25" s="18">
        <v>237.27463166846201</v>
      </c>
      <c r="M25" s="10" t="s">
        <v>152</v>
      </c>
      <c r="N25" s="18">
        <v>261.48596971652898</v>
      </c>
      <c r="O25" s="10" t="s">
        <v>152</v>
      </c>
      <c r="P25" s="18">
        <v>426.741425299502</v>
      </c>
      <c r="Q25" s="10" t="s">
        <v>152</v>
      </c>
      <c r="R25" s="18">
        <v>271.69957611105298</v>
      </c>
      <c r="S25" s="10" t="s">
        <v>169</v>
      </c>
    </row>
    <row r="26" spans="1:19" x14ac:dyDescent="0.2">
      <c r="A26" s="12" t="s">
        <v>188</v>
      </c>
      <c r="B26" s="18">
        <v>185.445862622329</v>
      </c>
      <c r="C26" s="10" t="s">
        <v>226</v>
      </c>
      <c r="D26" s="18">
        <v>291.50294555806403</v>
      </c>
      <c r="E26" s="10" t="s">
        <v>226</v>
      </c>
      <c r="F26" s="18">
        <v>672.93853317558705</v>
      </c>
      <c r="G26" s="10" t="s">
        <v>352</v>
      </c>
      <c r="H26" s="18">
        <v>338.24497933628498</v>
      </c>
      <c r="I26" s="10" t="s">
        <v>226</v>
      </c>
      <c r="J26" s="18">
        <v>301.03732213450797</v>
      </c>
      <c r="K26" s="10" t="s">
        <v>226</v>
      </c>
      <c r="L26" s="18">
        <v>280.18652642123698</v>
      </c>
      <c r="M26" s="10" t="s">
        <v>226</v>
      </c>
      <c r="N26" s="18">
        <v>318.01283825297702</v>
      </c>
      <c r="O26" s="10" t="s">
        <v>226</v>
      </c>
      <c r="P26" s="18">
        <v>484.79711734833802</v>
      </c>
      <c r="Q26" s="10" t="s">
        <v>226</v>
      </c>
      <c r="R26" s="18">
        <v>329.85777011613902</v>
      </c>
      <c r="S26" s="10" t="s">
        <v>169</v>
      </c>
    </row>
    <row r="27" spans="1:19" x14ac:dyDescent="0.2">
      <c r="A27" s="12" t="s">
        <v>189</v>
      </c>
      <c r="B27" s="18">
        <v>166.99794255138201</v>
      </c>
      <c r="C27" s="10" t="s">
        <v>152</v>
      </c>
      <c r="D27" s="18">
        <v>289.04889586681202</v>
      </c>
      <c r="E27" s="10" t="s">
        <v>152</v>
      </c>
      <c r="F27" s="18">
        <v>658.57005589313997</v>
      </c>
      <c r="G27" s="10" t="s">
        <v>227</v>
      </c>
      <c r="H27" s="18">
        <v>350.903424097227</v>
      </c>
      <c r="I27" s="10" t="s">
        <v>152</v>
      </c>
      <c r="J27" s="18">
        <v>309.82560799727702</v>
      </c>
      <c r="K27" s="10" t="s">
        <v>152</v>
      </c>
      <c r="L27" s="18">
        <v>303.130550329176</v>
      </c>
      <c r="M27" s="10" t="s">
        <v>152</v>
      </c>
      <c r="N27" s="18">
        <v>317.75906606733503</v>
      </c>
      <c r="O27" s="10" t="s">
        <v>152</v>
      </c>
      <c r="P27" s="18">
        <v>463.113930081793</v>
      </c>
      <c r="Q27" s="10" t="s">
        <v>152</v>
      </c>
      <c r="R27" s="18">
        <v>329.995085342685</v>
      </c>
      <c r="S27" s="10" t="s">
        <v>152</v>
      </c>
    </row>
    <row r="28" spans="1:19" x14ac:dyDescent="0.2">
      <c r="A28" s="12" t="s">
        <v>190</v>
      </c>
      <c r="B28" s="18">
        <v>159.146524335278</v>
      </c>
      <c r="C28" s="10" t="s">
        <v>152</v>
      </c>
      <c r="D28" s="18">
        <v>307.86160015189103</v>
      </c>
      <c r="E28" s="10" t="s">
        <v>152</v>
      </c>
      <c r="F28" s="18">
        <v>584.67561701967202</v>
      </c>
      <c r="G28" s="10" t="s">
        <v>152</v>
      </c>
      <c r="H28" s="18">
        <v>373.07054562652303</v>
      </c>
      <c r="I28" s="10" t="s">
        <v>152</v>
      </c>
      <c r="J28" s="18">
        <v>323.981963334993</v>
      </c>
      <c r="K28" s="10" t="s">
        <v>152</v>
      </c>
      <c r="L28" s="18">
        <v>321.26167159167198</v>
      </c>
      <c r="M28" s="10" t="s">
        <v>152</v>
      </c>
      <c r="N28" s="18">
        <v>352.40591582589002</v>
      </c>
      <c r="O28" s="10" t="s">
        <v>152</v>
      </c>
      <c r="P28" s="18">
        <v>501.40667327700299</v>
      </c>
      <c r="Q28" s="10" t="s">
        <v>152</v>
      </c>
      <c r="R28" s="18">
        <v>354.12221947833598</v>
      </c>
      <c r="S28" s="10" t="s">
        <v>152</v>
      </c>
    </row>
    <row r="29" spans="1:19" x14ac:dyDescent="0.2">
      <c r="A29" s="12" t="s">
        <v>191</v>
      </c>
      <c r="B29" s="18">
        <v>185.69476164582201</v>
      </c>
      <c r="C29" s="10" t="s">
        <v>152</v>
      </c>
      <c r="D29" s="18">
        <v>351.35500717772601</v>
      </c>
      <c r="E29" s="10" t="s">
        <v>152</v>
      </c>
      <c r="F29" s="18">
        <v>464.359284743459</v>
      </c>
      <c r="G29" s="10" t="s">
        <v>152</v>
      </c>
      <c r="H29" s="18">
        <v>396.937284490379</v>
      </c>
      <c r="I29" s="10" t="s">
        <v>152</v>
      </c>
      <c r="J29" s="18">
        <v>351.11757312895799</v>
      </c>
      <c r="K29" s="10" t="s">
        <v>152</v>
      </c>
      <c r="L29" s="18">
        <v>333.29883903847201</v>
      </c>
      <c r="M29" s="10" t="s">
        <v>152</v>
      </c>
      <c r="N29" s="18">
        <v>383.89088623521798</v>
      </c>
      <c r="O29" s="10" t="s">
        <v>152</v>
      </c>
      <c r="P29" s="18">
        <v>560.78706760195701</v>
      </c>
      <c r="Q29" s="10" t="s">
        <v>152</v>
      </c>
      <c r="R29" s="18">
        <v>388.71562372184201</v>
      </c>
      <c r="S29" s="10" t="s">
        <v>152</v>
      </c>
    </row>
    <row r="30" spans="1:19" x14ac:dyDescent="0.2">
      <c r="A30" s="12" t="s">
        <v>192</v>
      </c>
      <c r="B30" s="18">
        <v>181.850513086669</v>
      </c>
      <c r="C30" s="10" t="s">
        <v>152</v>
      </c>
      <c r="D30" s="18">
        <v>334.649686427304</v>
      </c>
      <c r="E30" s="10" t="s">
        <v>152</v>
      </c>
      <c r="F30" s="18">
        <v>426.30208941589302</v>
      </c>
      <c r="G30" s="10" t="s">
        <v>152</v>
      </c>
      <c r="H30" s="18">
        <v>386.28198163519397</v>
      </c>
      <c r="I30" s="10" t="s">
        <v>152</v>
      </c>
      <c r="J30" s="18">
        <v>359.91853752538901</v>
      </c>
      <c r="K30" s="10" t="s">
        <v>152</v>
      </c>
      <c r="L30" s="18">
        <v>332.738799054786</v>
      </c>
      <c r="M30" s="10" t="s">
        <v>152</v>
      </c>
      <c r="N30" s="18">
        <v>365.390188239194</v>
      </c>
      <c r="O30" s="10" t="s">
        <v>152</v>
      </c>
      <c r="P30" s="18">
        <v>555.00076808000199</v>
      </c>
      <c r="Q30" s="10" t="s">
        <v>152</v>
      </c>
      <c r="R30" s="18">
        <v>376.34615513177101</v>
      </c>
      <c r="S30" s="10" t="s">
        <v>152</v>
      </c>
    </row>
    <row r="31" spans="1:19" x14ac:dyDescent="0.2">
      <c r="A31" s="12" t="s">
        <v>193</v>
      </c>
      <c r="B31" s="18">
        <v>190.09827574964399</v>
      </c>
      <c r="C31" s="10" t="s">
        <v>152</v>
      </c>
      <c r="D31" s="18">
        <v>369.31805742011602</v>
      </c>
      <c r="E31" s="10" t="s">
        <v>152</v>
      </c>
      <c r="F31" s="18">
        <v>387.41844513359501</v>
      </c>
      <c r="G31" s="10" t="s">
        <v>228</v>
      </c>
      <c r="H31" s="18">
        <v>415.49990360454399</v>
      </c>
      <c r="I31" s="10" t="s">
        <v>152</v>
      </c>
      <c r="J31" s="18">
        <v>397.741402898893</v>
      </c>
      <c r="K31" s="10" t="s">
        <v>152</v>
      </c>
      <c r="L31" s="18">
        <v>385.63505898313298</v>
      </c>
      <c r="M31" s="10" t="s">
        <v>152</v>
      </c>
      <c r="N31" s="18">
        <v>392.00167009575</v>
      </c>
      <c r="O31" s="10" t="s">
        <v>152</v>
      </c>
      <c r="P31" s="18">
        <v>606.44219355098301</v>
      </c>
      <c r="Q31" s="10" t="s">
        <v>152</v>
      </c>
      <c r="R31" s="18">
        <v>409.41016738282599</v>
      </c>
      <c r="S31" s="10" t="s">
        <v>152</v>
      </c>
    </row>
    <row r="32" spans="1:19" x14ac:dyDescent="0.2">
      <c r="A32" s="15" t="s">
        <v>195</v>
      </c>
      <c r="B32" s="19">
        <v>166.54138720031</v>
      </c>
      <c r="C32" s="14" t="s">
        <v>152</v>
      </c>
      <c r="D32" s="19">
        <v>326.72323280291801</v>
      </c>
      <c r="E32" s="14" t="s">
        <v>152</v>
      </c>
      <c r="F32" s="19">
        <v>341.62520897613598</v>
      </c>
      <c r="G32" s="14" t="s">
        <v>152</v>
      </c>
      <c r="H32" s="19">
        <v>381.02356899830301</v>
      </c>
      <c r="I32" s="14" t="s">
        <v>152</v>
      </c>
      <c r="J32" s="19">
        <v>374.89396842174801</v>
      </c>
      <c r="K32" s="14" t="s">
        <v>152</v>
      </c>
      <c r="L32" s="19">
        <v>347.84511033943198</v>
      </c>
      <c r="M32" s="14" t="s">
        <v>152</v>
      </c>
      <c r="N32" s="19">
        <v>348.01510340758199</v>
      </c>
      <c r="O32" s="14" t="s">
        <v>152</v>
      </c>
      <c r="P32" s="19">
        <v>546.26507573492404</v>
      </c>
      <c r="Q32" s="14" t="s">
        <v>152</v>
      </c>
      <c r="R32" s="19">
        <v>368.26649791203499</v>
      </c>
      <c r="S32" s="14" t="s">
        <v>152</v>
      </c>
    </row>
    <row r="34" spans="1:2" x14ac:dyDescent="0.2">
      <c r="A34" s="16" t="s">
        <v>196</v>
      </c>
      <c r="B34" s="16" t="s">
        <v>197</v>
      </c>
    </row>
    <row r="36" spans="1:2" x14ac:dyDescent="0.2">
      <c r="B36" s="16" t="s">
        <v>353</v>
      </c>
    </row>
    <row r="37" spans="1:2" x14ac:dyDescent="0.2">
      <c r="B37" s="16" t="s">
        <v>354</v>
      </c>
    </row>
    <row r="38" spans="1:2" x14ac:dyDescent="0.2">
      <c r="B38" s="16" t="s">
        <v>355</v>
      </c>
    </row>
    <row r="39" spans="1:2" x14ac:dyDescent="0.2">
      <c r="B39" s="16" t="s">
        <v>356</v>
      </c>
    </row>
    <row r="40" spans="1:2" x14ac:dyDescent="0.2">
      <c r="B40" s="16" t="s">
        <v>357</v>
      </c>
    </row>
    <row r="41" spans="1:2" x14ac:dyDescent="0.2">
      <c r="B41" s="16" t="s">
        <v>358</v>
      </c>
    </row>
    <row r="42" spans="1:2" x14ac:dyDescent="0.2">
      <c r="B42" s="16" t="s">
        <v>359</v>
      </c>
    </row>
    <row r="43" spans="1:2" x14ac:dyDescent="0.2">
      <c r="B43" s="16" t="s">
        <v>360</v>
      </c>
    </row>
    <row r="44" spans="1:2" x14ac:dyDescent="0.2">
      <c r="B44" s="16" t="s">
        <v>361</v>
      </c>
    </row>
    <row r="45" spans="1:2" x14ac:dyDescent="0.2">
      <c r="B45" s="16" t="s">
        <v>362</v>
      </c>
    </row>
    <row r="46" spans="1:2" x14ac:dyDescent="0.2">
      <c r="B46" s="16" t="s">
        <v>363</v>
      </c>
    </row>
    <row r="48" spans="1:2" x14ac:dyDescent="0.2">
      <c r="B48" s="16" t="s">
        <v>203</v>
      </c>
    </row>
    <row r="51" spans="1:1" x14ac:dyDescent="0.2">
      <c r="A51" s="17" t="str">
        <f>HYPERLINK("#'LOTTERIES 2'!A2", "&lt;&lt;&lt; Previous table")</f>
        <v>&lt;&lt;&lt; Previous table</v>
      </c>
    </row>
    <row r="52" spans="1:1" x14ac:dyDescent="0.2">
      <c r="A52" s="17" t="str">
        <f>HYPERLINK("#'LOTTERIES 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S5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HYPERLINK("#'INDEX'!B69", "Link to index")</f>
        <v>Link to index</v>
      </c>
    </row>
    <row r="2" spans="1:19" ht="15.75" customHeight="1" x14ac:dyDescent="0.2">
      <c r="A2" s="27" t="s">
        <v>366</v>
      </c>
      <c r="B2" s="28"/>
      <c r="C2" s="28"/>
      <c r="D2" s="28"/>
      <c r="E2" s="28"/>
      <c r="F2" s="28"/>
      <c r="G2" s="28"/>
      <c r="H2" s="28"/>
      <c r="I2" s="28"/>
      <c r="J2" s="28"/>
      <c r="K2" s="28"/>
      <c r="L2" s="28"/>
      <c r="M2" s="28"/>
      <c r="N2" s="28"/>
      <c r="O2" s="28"/>
      <c r="P2" s="28"/>
      <c r="Q2" s="28"/>
      <c r="R2" s="28"/>
      <c r="S2" s="28"/>
    </row>
    <row r="3" spans="1:19" ht="15.75" customHeight="1" x14ac:dyDescent="0.2">
      <c r="A3" s="27" t="s">
        <v>80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348.15265817979503</v>
      </c>
      <c r="C7" s="10" t="s">
        <v>152</v>
      </c>
      <c r="D7" s="18">
        <v>396.29614709549202</v>
      </c>
      <c r="E7" s="10" t="s">
        <v>152</v>
      </c>
      <c r="F7" s="18">
        <v>527.53016913556701</v>
      </c>
      <c r="G7" s="10" t="s">
        <v>152</v>
      </c>
      <c r="H7" s="18">
        <v>565.66251116751096</v>
      </c>
      <c r="I7" s="10" t="s">
        <v>152</v>
      </c>
      <c r="J7" s="18">
        <v>401.47134148039299</v>
      </c>
      <c r="K7" s="10" t="s">
        <v>152</v>
      </c>
      <c r="L7" s="18">
        <v>336.792684616305</v>
      </c>
      <c r="M7" s="10" t="s">
        <v>152</v>
      </c>
      <c r="N7" s="18">
        <v>449.34686135937699</v>
      </c>
      <c r="O7" s="10" t="s">
        <v>152</v>
      </c>
      <c r="P7" s="18">
        <v>649.64167493535604</v>
      </c>
      <c r="Q7" s="10" t="s">
        <v>152</v>
      </c>
      <c r="R7" s="18">
        <v>464.37816005979403</v>
      </c>
      <c r="S7" s="10" t="s">
        <v>152</v>
      </c>
    </row>
    <row r="8" spans="1:19" x14ac:dyDescent="0.2">
      <c r="A8" s="12" t="s">
        <v>164</v>
      </c>
      <c r="B8" s="18">
        <v>353.00934627526902</v>
      </c>
      <c r="C8" s="10" t="s">
        <v>152</v>
      </c>
      <c r="D8" s="18">
        <v>417.129812075252</v>
      </c>
      <c r="E8" s="10" t="s">
        <v>152</v>
      </c>
      <c r="F8" s="18">
        <v>484.53341490858401</v>
      </c>
      <c r="G8" s="10" t="s">
        <v>152</v>
      </c>
      <c r="H8" s="18">
        <v>522.29802816134895</v>
      </c>
      <c r="I8" s="10" t="s">
        <v>152</v>
      </c>
      <c r="J8" s="18">
        <v>411.79332715250098</v>
      </c>
      <c r="K8" s="10" t="s">
        <v>152</v>
      </c>
      <c r="L8" s="18">
        <v>338.10570779834899</v>
      </c>
      <c r="M8" s="10" t="s">
        <v>152</v>
      </c>
      <c r="N8" s="18">
        <v>440.60303399317701</v>
      </c>
      <c r="O8" s="10" t="s">
        <v>152</v>
      </c>
      <c r="P8" s="18">
        <v>616.86389106032902</v>
      </c>
      <c r="Q8" s="10" t="s">
        <v>152</v>
      </c>
      <c r="R8" s="18">
        <v>458.87971797261798</v>
      </c>
      <c r="S8" s="10" t="s">
        <v>152</v>
      </c>
    </row>
    <row r="9" spans="1:19" x14ac:dyDescent="0.2">
      <c r="A9" s="12" t="s">
        <v>165</v>
      </c>
      <c r="B9" s="18">
        <v>326.73382273700997</v>
      </c>
      <c r="C9" s="10" t="s">
        <v>152</v>
      </c>
      <c r="D9" s="18">
        <v>404.866955146436</v>
      </c>
      <c r="E9" s="10" t="s">
        <v>152</v>
      </c>
      <c r="F9" s="18">
        <v>439.178771718007</v>
      </c>
      <c r="G9" s="10" t="s">
        <v>169</v>
      </c>
      <c r="H9" s="18">
        <v>501.01663171677097</v>
      </c>
      <c r="I9" s="10" t="s">
        <v>152</v>
      </c>
      <c r="J9" s="18">
        <v>398.804541683227</v>
      </c>
      <c r="K9" s="10" t="s">
        <v>152</v>
      </c>
      <c r="L9" s="18">
        <v>337.90053460651001</v>
      </c>
      <c r="M9" s="10" t="s">
        <v>152</v>
      </c>
      <c r="N9" s="18">
        <v>424.382406893287</v>
      </c>
      <c r="O9" s="10" t="s">
        <v>152</v>
      </c>
      <c r="P9" s="18">
        <v>588.62167518689</v>
      </c>
      <c r="Q9" s="10" t="s">
        <v>152</v>
      </c>
      <c r="R9" s="18">
        <v>442.29934304044201</v>
      </c>
      <c r="S9" s="10" t="s">
        <v>169</v>
      </c>
    </row>
    <row r="10" spans="1:19" x14ac:dyDescent="0.2">
      <c r="A10" s="12" t="s">
        <v>166</v>
      </c>
      <c r="B10" s="18">
        <v>340.47422638465798</v>
      </c>
      <c r="C10" s="10" t="s">
        <v>152</v>
      </c>
      <c r="D10" s="18">
        <v>418.07343038910301</v>
      </c>
      <c r="E10" s="10" t="s">
        <v>152</v>
      </c>
      <c r="F10" s="18">
        <v>419.78005784342702</v>
      </c>
      <c r="G10" s="10" t="s">
        <v>169</v>
      </c>
      <c r="H10" s="18">
        <v>501.963038146499</v>
      </c>
      <c r="I10" s="10" t="s">
        <v>152</v>
      </c>
      <c r="J10" s="18">
        <v>414.09121797692399</v>
      </c>
      <c r="K10" s="10" t="s">
        <v>152</v>
      </c>
      <c r="L10" s="18">
        <v>347.31783988874599</v>
      </c>
      <c r="M10" s="10" t="s">
        <v>152</v>
      </c>
      <c r="N10" s="18">
        <v>445.28381227383301</v>
      </c>
      <c r="O10" s="10" t="s">
        <v>152</v>
      </c>
      <c r="P10" s="18">
        <v>606.67612337226103</v>
      </c>
      <c r="Q10" s="10" t="s">
        <v>152</v>
      </c>
      <c r="R10" s="18">
        <v>455.63870959037598</v>
      </c>
      <c r="S10" s="10" t="s">
        <v>169</v>
      </c>
    </row>
    <row r="11" spans="1:19" x14ac:dyDescent="0.2">
      <c r="A11" s="12" t="s">
        <v>170</v>
      </c>
      <c r="B11" s="18">
        <v>322.14586927161201</v>
      </c>
      <c r="C11" s="10" t="s">
        <v>152</v>
      </c>
      <c r="D11" s="18">
        <v>411.63988187709703</v>
      </c>
      <c r="E11" s="10" t="s">
        <v>152</v>
      </c>
      <c r="F11" s="18">
        <v>407.888738183508</v>
      </c>
      <c r="G11" s="10" t="s">
        <v>169</v>
      </c>
      <c r="H11" s="18">
        <v>486.99407237664201</v>
      </c>
      <c r="I11" s="10" t="s">
        <v>152</v>
      </c>
      <c r="J11" s="18">
        <v>409.72196823223601</v>
      </c>
      <c r="K11" s="10" t="s">
        <v>152</v>
      </c>
      <c r="L11" s="18">
        <v>336.91348514749598</v>
      </c>
      <c r="M11" s="10" t="s">
        <v>152</v>
      </c>
      <c r="N11" s="18">
        <v>441.88870773366898</v>
      </c>
      <c r="O11" s="10" t="s">
        <v>152</v>
      </c>
      <c r="P11" s="18">
        <v>599.04795667865699</v>
      </c>
      <c r="Q11" s="10" t="s">
        <v>152</v>
      </c>
      <c r="R11" s="18">
        <v>448.31383218555499</v>
      </c>
      <c r="S11" s="10" t="s">
        <v>169</v>
      </c>
    </row>
    <row r="12" spans="1:19" x14ac:dyDescent="0.2">
      <c r="A12" s="12" t="s">
        <v>171</v>
      </c>
      <c r="B12" s="18">
        <v>306.71453702533</v>
      </c>
      <c r="C12" s="10" t="s">
        <v>152</v>
      </c>
      <c r="D12" s="18">
        <v>403.19973224413502</v>
      </c>
      <c r="E12" s="10" t="s">
        <v>152</v>
      </c>
      <c r="F12" s="18">
        <v>406.27393877151798</v>
      </c>
      <c r="G12" s="10" t="s">
        <v>169</v>
      </c>
      <c r="H12" s="18">
        <v>478.63310177222701</v>
      </c>
      <c r="I12" s="10" t="s">
        <v>152</v>
      </c>
      <c r="J12" s="18">
        <v>397.21240598237802</v>
      </c>
      <c r="K12" s="10" t="s">
        <v>152</v>
      </c>
      <c r="L12" s="18">
        <v>325.75952608879402</v>
      </c>
      <c r="M12" s="10" t="s">
        <v>152</v>
      </c>
      <c r="N12" s="18">
        <v>425.11051125698702</v>
      </c>
      <c r="O12" s="10" t="s">
        <v>152</v>
      </c>
      <c r="P12" s="18">
        <v>591.71704384445002</v>
      </c>
      <c r="Q12" s="10" t="s">
        <v>152</v>
      </c>
      <c r="R12" s="18">
        <v>437.74331003165503</v>
      </c>
      <c r="S12" s="10" t="s">
        <v>169</v>
      </c>
    </row>
    <row r="13" spans="1:19" x14ac:dyDescent="0.2">
      <c r="A13" s="12" t="s">
        <v>172</v>
      </c>
      <c r="B13" s="18">
        <v>299.132009804478</v>
      </c>
      <c r="C13" s="10" t="s">
        <v>152</v>
      </c>
      <c r="D13" s="18">
        <v>394.76066739109399</v>
      </c>
      <c r="E13" s="10" t="s">
        <v>152</v>
      </c>
      <c r="F13" s="18">
        <v>453.02349524472402</v>
      </c>
      <c r="G13" s="10" t="s">
        <v>169</v>
      </c>
      <c r="H13" s="18">
        <v>466.767637571411</v>
      </c>
      <c r="I13" s="10" t="s">
        <v>152</v>
      </c>
      <c r="J13" s="18">
        <v>376.18994381172399</v>
      </c>
      <c r="K13" s="10" t="s">
        <v>152</v>
      </c>
      <c r="L13" s="18">
        <v>326.76161253285699</v>
      </c>
      <c r="M13" s="10" t="s">
        <v>152</v>
      </c>
      <c r="N13" s="18">
        <v>418.69953219744298</v>
      </c>
      <c r="O13" s="10" t="s">
        <v>152</v>
      </c>
      <c r="P13" s="18">
        <v>590.29499538505797</v>
      </c>
      <c r="Q13" s="10" t="s">
        <v>152</v>
      </c>
      <c r="R13" s="18">
        <v>429.89118343732099</v>
      </c>
      <c r="S13" s="10" t="s">
        <v>169</v>
      </c>
    </row>
    <row r="14" spans="1:19" x14ac:dyDescent="0.2">
      <c r="A14" s="12" t="s">
        <v>173</v>
      </c>
      <c r="B14" s="18">
        <v>291.848622596925</v>
      </c>
      <c r="C14" s="10" t="s">
        <v>152</v>
      </c>
      <c r="D14" s="18">
        <v>376.635193017868</v>
      </c>
      <c r="E14" s="10" t="s">
        <v>152</v>
      </c>
      <c r="F14" s="18">
        <v>428.02126513228802</v>
      </c>
      <c r="G14" s="10" t="s">
        <v>169</v>
      </c>
      <c r="H14" s="18">
        <v>474.65512191440399</v>
      </c>
      <c r="I14" s="10" t="s">
        <v>152</v>
      </c>
      <c r="J14" s="18">
        <v>360.11896199933699</v>
      </c>
      <c r="K14" s="10" t="s">
        <v>152</v>
      </c>
      <c r="L14" s="18">
        <v>328.75755813599397</v>
      </c>
      <c r="M14" s="10" t="s">
        <v>152</v>
      </c>
      <c r="N14" s="18">
        <v>415.74364932382701</v>
      </c>
      <c r="O14" s="10" t="s">
        <v>152</v>
      </c>
      <c r="P14" s="18">
        <v>613.16003875892704</v>
      </c>
      <c r="Q14" s="10" t="s">
        <v>152</v>
      </c>
      <c r="R14" s="18">
        <v>425.731651078776</v>
      </c>
      <c r="S14" s="10" t="s">
        <v>169</v>
      </c>
    </row>
    <row r="15" spans="1:19" x14ac:dyDescent="0.2">
      <c r="A15" s="12" t="s">
        <v>174</v>
      </c>
      <c r="B15" s="18">
        <v>293.25043698033198</v>
      </c>
      <c r="C15" s="10" t="s">
        <v>152</v>
      </c>
      <c r="D15" s="18">
        <v>384.90528856737302</v>
      </c>
      <c r="E15" s="10" t="s">
        <v>152</v>
      </c>
      <c r="F15" s="18">
        <v>410.300222363996</v>
      </c>
      <c r="G15" s="10" t="s">
        <v>169</v>
      </c>
      <c r="H15" s="18">
        <v>465.36752221463598</v>
      </c>
      <c r="I15" s="10" t="s">
        <v>152</v>
      </c>
      <c r="J15" s="18">
        <v>364.14428768041</v>
      </c>
      <c r="K15" s="10" t="s">
        <v>152</v>
      </c>
      <c r="L15" s="18">
        <v>328.58113141671902</v>
      </c>
      <c r="M15" s="10" t="s">
        <v>152</v>
      </c>
      <c r="N15" s="18">
        <v>413.12476227136398</v>
      </c>
      <c r="O15" s="10" t="s">
        <v>152</v>
      </c>
      <c r="P15" s="18">
        <v>627.02762980979605</v>
      </c>
      <c r="Q15" s="10" t="s">
        <v>152</v>
      </c>
      <c r="R15" s="18">
        <v>427.90259239708098</v>
      </c>
      <c r="S15" s="10" t="s">
        <v>169</v>
      </c>
    </row>
    <row r="16" spans="1:19" x14ac:dyDescent="0.2">
      <c r="A16" s="12" t="s">
        <v>176</v>
      </c>
      <c r="B16" s="18">
        <v>290.78342219336201</v>
      </c>
      <c r="C16" s="10" t="s">
        <v>152</v>
      </c>
      <c r="D16" s="18">
        <v>401.45851354037598</v>
      </c>
      <c r="E16" s="10" t="s">
        <v>152</v>
      </c>
      <c r="F16" s="18">
        <v>414.09643961242102</v>
      </c>
      <c r="G16" s="10" t="s">
        <v>169</v>
      </c>
      <c r="H16" s="18">
        <v>475.59349634878402</v>
      </c>
      <c r="I16" s="10" t="s">
        <v>152</v>
      </c>
      <c r="J16" s="18">
        <v>367.67792258957201</v>
      </c>
      <c r="K16" s="10" t="s">
        <v>152</v>
      </c>
      <c r="L16" s="18">
        <v>305.12781767761902</v>
      </c>
      <c r="M16" s="10" t="s">
        <v>152</v>
      </c>
      <c r="N16" s="18">
        <v>404.063952333712</v>
      </c>
      <c r="O16" s="10" t="s">
        <v>152</v>
      </c>
      <c r="P16" s="18">
        <v>651.84724976376799</v>
      </c>
      <c r="Q16" s="10" t="s">
        <v>168</v>
      </c>
      <c r="R16" s="18">
        <v>435.67709990703401</v>
      </c>
      <c r="S16" s="10" t="s">
        <v>169</v>
      </c>
    </row>
    <row r="17" spans="1:19" x14ac:dyDescent="0.2">
      <c r="A17" s="12" t="s">
        <v>177</v>
      </c>
      <c r="B17" s="18">
        <v>290.77556352682001</v>
      </c>
      <c r="C17" s="10" t="s">
        <v>152</v>
      </c>
      <c r="D17" s="18">
        <v>85.780590035956294</v>
      </c>
      <c r="E17" s="10" t="s">
        <v>169</v>
      </c>
      <c r="F17" s="18">
        <v>410.80874584439402</v>
      </c>
      <c r="G17" s="10" t="s">
        <v>169</v>
      </c>
      <c r="H17" s="18">
        <v>450.24254897961498</v>
      </c>
      <c r="I17" s="10" t="s">
        <v>152</v>
      </c>
      <c r="J17" s="18">
        <v>348.60504858784799</v>
      </c>
      <c r="K17" s="10" t="s">
        <v>152</v>
      </c>
      <c r="L17" s="18">
        <v>340.41783023001801</v>
      </c>
      <c r="M17" s="10" t="s">
        <v>152</v>
      </c>
      <c r="N17" s="18">
        <v>383.85260350794601</v>
      </c>
      <c r="O17" s="10" t="s">
        <v>152</v>
      </c>
      <c r="P17" s="18">
        <v>598.68371298540001</v>
      </c>
      <c r="Q17" s="10" t="s">
        <v>152</v>
      </c>
      <c r="R17" s="18">
        <v>317.17170362683498</v>
      </c>
      <c r="S17" s="10" t="s">
        <v>169</v>
      </c>
    </row>
    <row r="18" spans="1:19" x14ac:dyDescent="0.2">
      <c r="A18" s="12" t="s">
        <v>178</v>
      </c>
      <c r="B18" s="18">
        <v>247.72234968445699</v>
      </c>
      <c r="C18" s="10" t="s">
        <v>152</v>
      </c>
      <c r="D18" s="18">
        <v>301.02248108518597</v>
      </c>
      <c r="E18" s="10" t="s">
        <v>152</v>
      </c>
      <c r="F18" s="18">
        <v>374.20790716157001</v>
      </c>
      <c r="G18" s="10" t="s">
        <v>169</v>
      </c>
      <c r="H18" s="18">
        <v>409.91104687359501</v>
      </c>
      <c r="I18" s="10" t="s">
        <v>152</v>
      </c>
      <c r="J18" s="18">
        <v>328.30094919776502</v>
      </c>
      <c r="K18" s="10" t="s">
        <v>175</v>
      </c>
      <c r="L18" s="18">
        <v>304.20512712528603</v>
      </c>
      <c r="M18" s="10" t="s">
        <v>152</v>
      </c>
      <c r="N18" s="18">
        <v>356.11952847202798</v>
      </c>
      <c r="O18" s="10" t="s">
        <v>152</v>
      </c>
      <c r="P18" s="18">
        <v>550.01303439889398</v>
      </c>
      <c r="Q18" s="10" t="s">
        <v>152</v>
      </c>
      <c r="R18" s="18">
        <v>364.11990863140397</v>
      </c>
      <c r="S18" s="10" t="s">
        <v>169</v>
      </c>
    </row>
    <row r="19" spans="1:19" x14ac:dyDescent="0.2">
      <c r="A19" s="12" t="s">
        <v>179</v>
      </c>
      <c r="B19" s="18">
        <v>260.40998735900001</v>
      </c>
      <c r="C19" s="10" t="s">
        <v>152</v>
      </c>
      <c r="D19" s="18">
        <v>319.97457209421901</v>
      </c>
      <c r="E19" s="10" t="s">
        <v>152</v>
      </c>
      <c r="F19" s="18">
        <v>410.23871723390801</v>
      </c>
      <c r="G19" s="10" t="s">
        <v>169</v>
      </c>
      <c r="H19" s="18">
        <v>430.08163886297501</v>
      </c>
      <c r="I19" s="10" t="s">
        <v>152</v>
      </c>
      <c r="J19" s="18">
        <v>351.25552350633399</v>
      </c>
      <c r="K19" s="10" t="s">
        <v>152</v>
      </c>
      <c r="L19" s="18">
        <v>321.03850696259201</v>
      </c>
      <c r="M19" s="10" t="s">
        <v>152</v>
      </c>
      <c r="N19" s="18">
        <v>385.08476589028999</v>
      </c>
      <c r="O19" s="10" t="s">
        <v>152</v>
      </c>
      <c r="P19" s="18">
        <v>581.57846473616996</v>
      </c>
      <c r="Q19" s="10" t="s">
        <v>152</v>
      </c>
      <c r="R19" s="18">
        <v>387.87157477692398</v>
      </c>
      <c r="S19" s="10" t="s">
        <v>169</v>
      </c>
    </row>
    <row r="20" spans="1:19" x14ac:dyDescent="0.2">
      <c r="A20" s="12" t="s">
        <v>180</v>
      </c>
      <c r="B20" s="18">
        <v>281.97105476016202</v>
      </c>
      <c r="C20" s="10" t="s">
        <v>152</v>
      </c>
      <c r="D20" s="18">
        <v>328.03467888329601</v>
      </c>
      <c r="E20" s="10" t="s">
        <v>152</v>
      </c>
      <c r="F20" s="18">
        <v>597.45070934950604</v>
      </c>
      <c r="G20" s="10" t="s">
        <v>169</v>
      </c>
      <c r="H20" s="18">
        <v>445.54349538356701</v>
      </c>
      <c r="I20" s="10" t="s">
        <v>152</v>
      </c>
      <c r="J20" s="18">
        <v>374.94946749684601</v>
      </c>
      <c r="K20" s="10" t="s">
        <v>152</v>
      </c>
      <c r="L20" s="18">
        <v>380.62272772155802</v>
      </c>
      <c r="M20" s="10" t="s">
        <v>152</v>
      </c>
      <c r="N20" s="18">
        <v>405.74121992526602</v>
      </c>
      <c r="O20" s="10" t="s">
        <v>152</v>
      </c>
      <c r="P20" s="18">
        <v>595.32605531829802</v>
      </c>
      <c r="Q20" s="10" t="s">
        <v>152</v>
      </c>
      <c r="R20" s="18">
        <v>405.85777639915102</v>
      </c>
      <c r="S20" s="10" t="s">
        <v>169</v>
      </c>
    </row>
    <row r="21" spans="1:19" x14ac:dyDescent="0.2">
      <c r="A21" s="12" t="s">
        <v>181</v>
      </c>
      <c r="B21" s="18">
        <v>253.312436222342</v>
      </c>
      <c r="C21" s="10" t="s">
        <v>152</v>
      </c>
      <c r="D21" s="18">
        <v>288.56175904594602</v>
      </c>
      <c r="E21" s="10" t="s">
        <v>152</v>
      </c>
      <c r="F21" s="18">
        <v>688.58764680229206</v>
      </c>
      <c r="G21" s="10" t="s">
        <v>169</v>
      </c>
      <c r="H21" s="18">
        <v>373.55305594034701</v>
      </c>
      <c r="I21" s="10" t="s">
        <v>152</v>
      </c>
      <c r="J21" s="18">
        <v>329.53723259295401</v>
      </c>
      <c r="K21" s="10" t="s">
        <v>152</v>
      </c>
      <c r="L21" s="18">
        <v>313.542500819883</v>
      </c>
      <c r="M21" s="10" t="s">
        <v>152</v>
      </c>
      <c r="N21" s="18">
        <v>359.36484202652201</v>
      </c>
      <c r="O21" s="10" t="s">
        <v>152</v>
      </c>
      <c r="P21" s="18">
        <v>552.39458472445597</v>
      </c>
      <c r="Q21" s="10" t="s">
        <v>152</v>
      </c>
      <c r="R21" s="18">
        <v>358.39592870518999</v>
      </c>
      <c r="S21" s="10" t="s">
        <v>169</v>
      </c>
    </row>
    <row r="22" spans="1:19" x14ac:dyDescent="0.2">
      <c r="A22" s="12" t="s">
        <v>182</v>
      </c>
      <c r="B22" s="18">
        <v>242.550177218122</v>
      </c>
      <c r="C22" s="10" t="s">
        <v>152</v>
      </c>
      <c r="D22" s="18">
        <v>283.50375102812501</v>
      </c>
      <c r="E22" s="10" t="s">
        <v>152</v>
      </c>
      <c r="F22" s="18">
        <v>752.39109333709303</v>
      </c>
      <c r="G22" s="10" t="s">
        <v>169</v>
      </c>
      <c r="H22" s="18">
        <v>369.08001248973397</v>
      </c>
      <c r="I22" s="10" t="s">
        <v>152</v>
      </c>
      <c r="J22" s="18">
        <v>327.66191193993598</v>
      </c>
      <c r="K22" s="10" t="s">
        <v>152</v>
      </c>
      <c r="L22" s="18">
        <v>306.72379836723098</v>
      </c>
      <c r="M22" s="10" t="s">
        <v>152</v>
      </c>
      <c r="N22" s="18">
        <v>352.02424179850902</v>
      </c>
      <c r="O22" s="10" t="s">
        <v>210</v>
      </c>
      <c r="P22" s="18">
        <v>556.83225295329305</v>
      </c>
      <c r="Q22" s="10" t="s">
        <v>152</v>
      </c>
      <c r="R22" s="18">
        <v>354.57086816711802</v>
      </c>
      <c r="S22" s="10" t="s">
        <v>169</v>
      </c>
    </row>
    <row r="23" spans="1:19" x14ac:dyDescent="0.2">
      <c r="A23" s="12" t="s">
        <v>184</v>
      </c>
      <c r="B23" s="18">
        <v>224.79926847407299</v>
      </c>
      <c r="C23" s="10" t="s">
        <v>152</v>
      </c>
      <c r="D23" s="18">
        <v>300.62931579873498</v>
      </c>
      <c r="E23" s="10" t="s">
        <v>186</v>
      </c>
      <c r="F23" s="18">
        <v>825.00229084007003</v>
      </c>
      <c r="G23" s="10" t="s">
        <v>169</v>
      </c>
      <c r="H23" s="18">
        <v>386.138531767752</v>
      </c>
      <c r="I23" s="10" t="s">
        <v>152</v>
      </c>
      <c r="J23" s="18">
        <v>338.65927294695001</v>
      </c>
      <c r="K23" s="10" t="s">
        <v>152</v>
      </c>
      <c r="L23" s="18">
        <v>323.34643537529701</v>
      </c>
      <c r="M23" s="10" t="s">
        <v>152</v>
      </c>
      <c r="N23" s="18">
        <v>363.92790638871702</v>
      </c>
      <c r="O23" s="10" t="s">
        <v>194</v>
      </c>
      <c r="P23" s="18">
        <v>587.27516786005799</v>
      </c>
      <c r="Q23" s="10" t="s">
        <v>152</v>
      </c>
      <c r="R23" s="18">
        <v>371.04211799658202</v>
      </c>
      <c r="S23" s="10" t="s">
        <v>169</v>
      </c>
    </row>
    <row r="24" spans="1:19" x14ac:dyDescent="0.2">
      <c r="A24" s="12" t="s">
        <v>185</v>
      </c>
      <c r="B24" s="18">
        <v>185.885141579345</v>
      </c>
      <c r="C24" s="10" t="s">
        <v>152</v>
      </c>
      <c r="D24" s="18">
        <v>273.23659377107799</v>
      </c>
      <c r="E24" s="10" t="s">
        <v>152</v>
      </c>
      <c r="F24" s="18">
        <v>737.369389433479</v>
      </c>
      <c r="G24" s="10" t="s">
        <v>169</v>
      </c>
      <c r="H24" s="18">
        <v>350.38747196552299</v>
      </c>
      <c r="I24" s="10" t="s">
        <v>152</v>
      </c>
      <c r="J24" s="18">
        <v>307.65842035540101</v>
      </c>
      <c r="K24" s="10" t="s">
        <v>152</v>
      </c>
      <c r="L24" s="18">
        <v>298.885241688544</v>
      </c>
      <c r="M24" s="10" t="s">
        <v>224</v>
      </c>
      <c r="N24" s="18">
        <v>329.554746844438</v>
      </c>
      <c r="O24" s="10" t="s">
        <v>225</v>
      </c>
      <c r="P24" s="18">
        <v>532.56078374288199</v>
      </c>
      <c r="Q24" s="10" t="s">
        <v>152</v>
      </c>
      <c r="R24" s="18">
        <v>336.116100611653</v>
      </c>
      <c r="S24" s="10" t="s">
        <v>169</v>
      </c>
    </row>
    <row r="25" spans="1:19" x14ac:dyDescent="0.2">
      <c r="A25" s="12" t="s">
        <v>187</v>
      </c>
      <c r="B25" s="18">
        <v>197.39168336836599</v>
      </c>
      <c r="C25" s="10" t="s">
        <v>152</v>
      </c>
      <c r="D25" s="18">
        <v>279.29788007627798</v>
      </c>
      <c r="E25" s="10" t="s">
        <v>152</v>
      </c>
      <c r="F25" s="18">
        <v>815.41847787147697</v>
      </c>
      <c r="G25" s="10" t="s">
        <v>169</v>
      </c>
      <c r="H25" s="18">
        <v>355.965778741853</v>
      </c>
      <c r="I25" s="10" t="s">
        <v>152</v>
      </c>
      <c r="J25" s="18">
        <v>309.64533737530098</v>
      </c>
      <c r="K25" s="10" t="s">
        <v>152</v>
      </c>
      <c r="L25" s="18">
        <v>296.28909133984803</v>
      </c>
      <c r="M25" s="10" t="s">
        <v>152</v>
      </c>
      <c r="N25" s="18">
        <v>326.52222372294801</v>
      </c>
      <c r="O25" s="10" t="s">
        <v>152</v>
      </c>
      <c r="P25" s="18">
        <v>532.87967723296799</v>
      </c>
      <c r="Q25" s="10" t="s">
        <v>152</v>
      </c>
      <c r="R25" s="18">
        <v>339.27613734892998</v>
      </c>
      <c r="S25" s="10" t="s">
        <v>169</v>
      </c>
    </row>
    <row r="26" spans="1:19" x14ac:dyDescent="0.2">
      <c r="A26" s="12" t="s">
        <v>188</v>
      </c>
      <c r="B26" s="18">
        <v>227.77335459539501</v>
      </c>
      <c r="C26" s="10" t="s">
        <v>226</v>
      </c>
      <c r="D26" s="18">
        <v>358.03766579262799</v>
      </c>
      <c r="E26" s="10" t="s">
        <v>226</v>
      </c>
      <c r="F26" s="18">
        <v>826.53484402650895</v>
      </c>
      <c r="G26" s="10" t="s">
        <v>352</v>
      </c>
      <c r="H26" s="18">
        <v>415.44843615831201</v>
      </c>
      <c r="I26" s="10" t="s">
        <v>226</v>
      </c>
      <c r="J26" s="18">
        <v>369.74823677050603</v>
      </c>
      <c r="K26" s="10" t="s">
        <v>226</v>
      </c>
      <c r="L26" s="18">
        <v>344.13830609619799</v>
      </c>
      <c r="M26" s="10" t="s">
        <v>226</v>
      </c>
      <c r="N26" s="18">
        <v>390.59836627793101</v>
      </c>
      <c r="O26" s="10" t="s">
        <v>226</v>
      </c>
      <c r="P26" s="18">
        <v>595.45068385533602</v>
      </c>
      <c r="Q26" s="10" t="s">
        <v>226</v>
      </c>
      <c r="R26" s="18">
        <v>405.14687023091898</v>
      </c>
      <c r="S26" s="10" t="s">
        <v>169</v>
      </c>
    </row>
    <row r="27" spans="1:19" x14ac:dyDescent="0.2">
      <c r="A27" s="12" t="s">
        <v>189</v>
      </c>
      <c r="B27" s="18">
        <v>202.560393580381</v>
      </c>
      <c r="C27" s="10" t="s">
        <v>152</v>
      </c>
      <c r="D27" s="18">
        <v>350.60227219710401</v>
      </c>
      <c r="E27" s="10" t="s">
        <v>152</v>
      </c>
      <c r="F27" s="18">
        <v>798.81349245319802</v>
      </c>
      <c r="G27" s="10" t="s">
        <v>227</v>
      </c>
      <c r="H27" s="18">
        <v>425.62881079788201</v>
      </c>
      <c r="I27" s="10" t="s">
        <v>152</v>
      </c>
      <c r="J27" s="18">
        <v>375.80341493069398</v>
      </c>
      <c r="K27" s="10" t="s">
        <v>152</v>
      </c>
      <c r="L27" s="18">
        <v>367.682635143982</v>
      </c>
      <c r="M27" s="10" t="s">
        <v>152</v>
      </c>
      <c r="N27" s="18">
        <v>385.42631425851101</v>
      </c>
      <c r="O27" s="10" t="s">
        <v>152</v>
      </c>
      <c r="P27" s="18">
        <v>561.73470473183795</v>
      </c>
      <c r="Q27" s="10" t="s">
        <v>152</v>
      </c>
      <c r="R27" s="18">
        <v>400.268011362111</v>
      </c>
      <c r="S27" s="10" t="s">
        <v>152</v>
      </c>
    </row>
    <row r="28" spans="1:19" x14ac:dyDescent="0.2">
      <c r="A28" s="12" t="s">
        <v>190</v>
      </c>
      <c r="B28" s="18">
        <v>189.96166017470699</v>
      </c>
      <c r="C28" s="10" t="s">
        <v>152</v>
      </c>
      <c r="D28" s="18">
        <v>367.47205704404598</v>
      </c>
      <c r="E28" s="10" t="s">
        <v>152</v>
      </c>
      <c r="F28" s="18">
        <v>697.88486639357996</v>
      </c>
      <c r="G28" s="10" t="s">
        <v>152</v>
      </c>
      <c r="H28" s="18">
        <v>445.30724441205098</v>
      </c>
      <c r="I28" s="10" t="s">
        <v>152</v>
      </c>
      <c r="J28" s="18">
        <v>386.71376505917101</v>
      </c>
      <c r="K28" s="10" t="s">
        <v>152</v>
      </c>
      <c r="L28" s="18">
        <v>383.46675015966701</v>
      </c>
      <c r="M28" s="10" t="s">
        <v>152</v>
      </c>
      <c r="N28" s="18">
        <v>420.641375017668</v>
      </c>
      <c r="O28" s="10" t="s">
        <v>152</v>
      </c>
      <c r="P28" s="18">
        <v>598.49276932818805</v>
      </c>
      <c r="Q28" s="10" t="s">
        <v>152</v>
      </c>
      <c r="R28" s="18">
        <v>422.69000217144497</v>
      </c>
      <c r="S28" s="10" t="s">
        <v>152</v>
      </c>
    </row>
    <row r="29" spans="1:19" x14ac:dyDescent="0.2">
      <c r="A29" s="12" t="s">
        <v>191</v>
      </c>
      <c r="B29" s="18">
        <v>212.03598809265</v>
      </c>
      <c r="C29" s="10" t="s">
        <v>152</v>
      </c>
      <c r="D29" s="18">
        <v>401.195518160733</v>
      </c>
      <c r="E29" s="10" t="s">
        <v>152</v>
      </c>
      <c r="F29" s="18">
        <v>530.22971083250798</v>
      </c>
      <c r="G29" s="10" t="s">
        <v>152</v>
      </c>
      <c r="H29" s="18">
        <v>453.24374571351598</v>
      </c>
      <c r="I29" s="10" t="s">
        <v>152</v>
      </c>
      <c r="J29" s="18">
        <v>400.92440354936201</v>
      </c>
      <c r="K29" s="10" t="s">
        <v>152</v>
      </c>
      <c r="L29" s="18">
        <v>380.57804129363598</v>
      </c>
      <c r="M29" s="10" t="s">
        <v>152</v>
      </c>
      <c r="N29" s="18">
        <v>438.346686041152</v>
      </c>
      <c r="O29" s="10" t="s">
        <v>152</v>
      </c>
      <c r="P29" s="18">
        <v>640.33599512814305</v>
      </c>
      <c r="Q29" s="10" t="s">
        <v>152</v>
      </c>
      <c r="R29" s="18">
        <v>443.85582356984099</v>
      </c>
      <c r="S29" s="10" t="s">
        <v>152</v>
      </c>
    </row>
    <row r="30" spans="1:19" x14ac:dyDescent="0.2">
      <c r="A30" s="12" t="s">
        <v>192</v>
      </c>
      <c r="B30" s="18">
        <v>194.00043783835201</v>
      </c>
      <c r="C30" s="10" t="s">
        <v>152</v>
      </c>
      <c r="D30" s="18">
        <v>357.008537327704</v>
      </c>
      <c r="E30" s="10" t="s">
        <v>152</v>
      </c>
      <c r="F30" s="18">
        <v>454.78448531333999</v>
      </c>
      <c r="G30" s="10" t="s">
        <v>152</v>
      </c>
      <c r="H30" s="18">
        <v>412.09052586273702</v>
      </c>
      <c r="I30" s="10" t="s">
        <v>152</v>
      </c>
      <c r="J30" s="18">
        <v>383.965668729166</v>
      </c>
      <c r="K30" s="10" t="s">
        <v>152</v>
      </c>
      <c r="L30" s="18">
        <v>354.96997840017701</v>
      </c>
      <c r="M30" s="10" t="s">
        <v>152</v>
      </c>
      <c r="N30" s="18">
        <v>389.80289522998402</v>
      </c>
      <c r="O30" s="10" t="s">
        <v>152</v>
      </c>
      <c r="P30" s="18">
        <v>592.08187087614704</v>
      </c>
      <c r="Q30" s="10" t="s">
        <v>152</v>
      </c>
      <c r="R30" s="18">
        <v>401.49085991056398</v>
      </c>
      <c r="S30" s="10" t="s">
        <v>152</v>
      </c>
    </row>
    <row r="31" spans="1:19" x14ac:dyDescent="0.2">
      <c r="A31" s="12" t="s">
        <v>193</v>
      </c>
      <c r="B31" s="18">
        <v>194.69581554169599</v>
      </c>
      <c r="C31" s="10" t="s">
        <v>152</v>
      </c>
      <c r="D31" s="18">
        <v>378.25003988138002</v>
      </c>
      <c r="E31" s="10" t="s">
        <v>152</v>
      </c>
      <c r="F31" s="18">
        <v>396.78818670885602</v>
      </c>
      <c r="G31" s="10" t="s">
        <v>228</v>
      </c>
      <c r="H31" s="18">
        <v>425.54879717226697</v>
      </c>
      <c r="I31" s="10" t="s">
        <v>152</v>
      </c>
      <c r="J31" s="18">
        <v>407.36080591327197</v>
      </c>
      <c r="K31" s="10" t="s">
        <v>152</v>
      </c>
      <c r="L31" s="18">
        <v>394.96166924245199</v>
      </c>
      <c r="M31" s="10" t="s">
        <v>152</v>
      </c>
      <c r="N31" s="18">
        <v>401.48225727997902</v>
      </c>
      <c r="O31" s="10" t="s">
        <v>152</v>
      </c>
      <c r="P31" s="18">
        <v>621.10903945179598</v>
      </c>
      <c r="Q31" s="10" t="s">
        <v>152</v>
      </c>
      <c r="R31" s="18">
        <v>419.31178026379803</v>
      </c>
      <c r="S31" s="10" t="s">
        <v>152</v>
      </c>
    </row>
    <row r="32" spans="1:19" x14ac:dyDescent="0.2">
      <c r="A32" s="15" t="s">
        <v>195</v>
      </c>
      <c r="B32" s="19">
        <v>166.54138720031</v>
      </c>
      <c r="C32" s="14" t="s">
        <v>152</v>
      </c>
      <c r="D32" s="19">
        <v>326.72323280291801</v>
      </c>
      <c r="E32" s="14" t="s">
        <v>152</v>
      </c>
      <c r="F32" s="19">
        <v>341.62520897613598</v>
      </c>
      <c r="G32" s="14" t="s">
        <v>152</v>
      </c>
      <c r="H32" s="19">
        <v>381.02356899830301</v>
      </c>
      <c r="I32" s="14" t="s">
        <v>152</v>
      </c>
      <c r="J32" s="19">
        <v>374.89396842174801</v>
      </c>
      <c r="K32" s="14" t="s">
        <v>152</v>
      </c>
      <c r="L32" s="19">
        <v>347.84511033943198</v>
      </c>
      <c r="M32" s="14" t="s">
        <v>152</v>
      </c>
      <c r="N32" s="19">
        <v>348.01510340758199</v>
      </c>
      <c r="O32" s="14" t="s">
        <v>152</v>
      </c>
      <c r="P32" s="19">
        <v>546.26507573492404</v>
      </c>
      <c r="Q32" s="14" t="s">
        <v>152</v>
      </c>
      <c r="R32" s="19">
        <v>368.26649791203499</v>
      </c>
      <c r="S32" s="14" t="s">
        <v>152</v>
      </c>
    </row>
    <row r="34" spans="1:2" x14ac:dyDescent="0.2">
      <c r="A34" s="16" t="s">
        <v>196</v>
      </c>
      <c r="B34" s="16" t="s">
        <v>197</v>
      </c>
    </row>
    <row r="36" spans="1:2" x14ac:dyDescent="0.2">
      <c r="B36" s="16" t="s">
        <v>353</v>
      </c>
    </row>
    <row r="37" spans="1:2" x14ac:dyDescent="0.2">
      <c r="B37" s="16" t="s">
        <v>354</v>
      </c>
    </row>
    <row r="38" spans="1:2" x14ac:dyDescent="0.2">
      <c r="B38" s="16" t="s">
        <v>355</v>
      </c>
    </row>
    <row r="39" spans="1:2" x14ac:dyDescent="0.2">
      <c r="B39" s="16" t="s">
        <v>356</v>
      </c>
    </row>
    <row r="40" spans="1:2" x14ac:dyDescent="0.2">
      <c r="B40" s="16" t="s">
        <v>357</v>
      </c>
    </row>
    <row r="41" spans="1:2" x14ac:dyDescent="0.2">
      <c r="B41" s="16" t="s">
        <v>358</v>
      </c>
    </row>
    <row r="42" spans="1:2" x14ac:dyDescent="0.2">
      <c r="B42" s="16" t="s">
        <v>359</v>
      </c>
    </row>
    <row r="43" spans="1:2" x14ac:dyDescent="0.2">
      <c r="B43" s="16" t="s">
        <v>360</v>
      </c>
    </row>
    <row r="44" spans="1:2" x14ac:dyDescent="0.2">
      <c r="B44" s="16" t="s">
        <v>361</v>
      </c>
    </row>
    <row r="45" spans="1:2" x14ac:dyDescent="0.2">
      <c r="B45" s="16" t="s">
        <v>362</v>
      </c>
    </row>
    <row r="46" spans="1:2" x14ac:dyDescent="0.2">
      <c r="B46" s="16" t="s">
        <v>363</v>
      </c>
    </row>
    <row r="48" spans="1:2" x14ac:dyDescent="0.2">
      <c r="B48" s="16" t="s">
        <v>203</v>
      </c>
    </row>
    <row r="51" spans="1:1" x14ac:dyDescent="0.2">
      <c r="A51" s="17" t="str">
        <f>HYPERLINK("#'LOTTERIES 3'!A2", "&lt;&lt;&lt; Previous table")</f>
        <v>&lt;&lt;&lt; Previous table</v>
      </c>
    </row>
    <row r="52" spans="1:1" x14ac:dyDescent="0.2">
      <c r="A52" s="17" t="str">
        <f>HYPERLINK("#'LOTTERIES 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S5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HYPERLINK("#'INDEX'!B70", "Link to index")</f>
        <v>Link to index</v>
      </c>
    </row>
    <row r="2" spans="1:19" ht="15.75" customHeight="1" x14ac:dyDescent="0.2">
      <c r="A2" s="27" t="s">
        <v>367</v>
      </c>
      <c r="B2" s="28"/>
      <c r="C2" s="28"/>
      <c r="D2" s="28"/>
      <c r="E2" s="28"/>
      <c r="F2" s="28"/>
      <c r="G2" s="28"/>
      <c r="H2" s="28"/>
      <c r="I2" s="28"/>
      <c r="J2" s="28"/>
      <c r="K2" s="28"/>
      <c r="L2" s="28"/>
      <c r="M2" s="28"/>
      <c r="N2" s="28"/>
      <c r="O2" s="28"/>
      <c r="P2" s="28"/>
      <c r="Q2" s="28"/>
      <c r="R2" s="28"/>
      <c r="S2" s="28"/>
    </row>
    <row r="3" spans="1:19" ht="15.75" customHeight="1" x14ac:dyDescent="0.2">
      <c r="A3" s="27" t="s">
        <v>81</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15.981999999999999</v>
      </c>
      <c r="C7" s="10" t="s">
        <v>152</v>
      </c>
      <c r="D7" s="9">
        <v>366.23500000000001</v>
      </c>
      <c r="E7" s="10" t="s">
        <v>152</v>
      </c>
      <c r="F7" s="9">
        <v>14.313800000000001</v>
      </c>
      <c r="G7" s="10" t="s">
        <v>152</v>
      </c>
      <c r="H7" s="9">
        <v>309.738</v>
      </c>
      <c r="I7" s="10" t="s">
        <v>152</v>
      </c>
      <c r="J7" s="9">
        <v>83.034999999999997</v>
      </c>
      <c r="K7" s="10" t="s">
        <v>152</v>
      </c>
      <c r="L7" s="9">
        <v>19.098370858999999</v>
      </c>
      <c r="M7" s="10" t="s">
        <v>152</v>
      </c>
      <c r="N7" s="9">
        <v>315.245</v>
      </c>
      <c r="O7" s="10" t="s">
        <v>152</v>
      </c>
      <c r="P7" s="9">
        <v>182.94</v>
      </c>
      <c r="Q7" s="10" t="s">
        <v>152</v>
      </c>
      <c r="R7" s="9">
        <v>1306.587170859</v>
      </c>
      <c r="S7" s="10" t="s">
        <v>152</v>
      </c>
    </row>
    <row r="8" spans="1:19" x14ac:dyDescent="0.2">
      <c r="A8" s="12" t="s">
        <v>164</v>
      </c>
      <c r="B8" s="9">
        <v>17.498000000000001</v>
      </c>
      <c r="C8" s="10" t="s">
        <v>152</v>
      </c>
      <c r="D8" s="9">
        <v>453.28100000000001</v>
      </c>
      <c r="E8" s="10" t="s">
        <v>152</v>
      </c>
      <c r="F8" s="9">
        <v>14.186999999999999</v>
      </c>
      <c r="G8" s="10" t="s">
        <v>152</v>
      </c>
      <c r="H8" s="9">
        <v>310.62900000000002</v>
      </c>
      <c r="I8" s="10" t="s">
        <v>152</v>
      </c>
      <c r="J8" s="9">
        <v>90.641999999999996</v>
      </c>
      <c r="K8" s="10" t="s">
        <v>152</v>
      </c>
      <c r="L8" s="9">
        <v>20.511911999999999</v>
      </c>
      <c r="M8" s="10" t="s">
        <v>152</v>
      </c>
      <c r="N8" s="9">
        <v>332.298</v>
      </c>
      <c r="O8" s="10" t="s">
        <v>152</v>
      </c>
      <c r="P8" s="9">
        <v>188.14500000000001</v>
      </c>
      <c r="Q8" s="10" t="s">
        <v>152</v>
      </c>
      <c r="R8" s="9">
        <v>1427.191912</v>
      </c>
      <c r="S8" s="10" t="s">
        <v>152</v>
      </c>
    </row>
    <row r="9" spans="1:19" x14ac:dyDescent="0.2">
      <c r="A9" s="12" t="s">
        <v>165</v>
      </c>
      <c r="B9" s="9">
        <v>17.739000000000001</v>
      </c>
      <c r="C9" s="10" t="s">
        <v>152</v>
      </c>
      <c r="D9" s="9">
        <v>460.108</v>
      </c>
      <c r="E9" s="10" t="s">
        <v>152</v>
      </c>
      <c r="F9" s="9">
        <v>13.381018662000001</v>
      </c>
      <c r="G9" s="10" t="s">
        <v>169</v>
      </c>
      <c r="H9" s="9">
        <v>313.73399999999998</v>
      </c>
      <c r="I9" s="10" t="s">
        <v>152</v>
      </c>
      <c r="J9" s="9">
        <v>91.167000000000002</v>
      </c>
      <c r="K9" s="10" t="s">
        <v>152</v>
      </c>
      <c r="L9" s="9">
        <v>21.217732000000002</v>
      </c>
      <c r="M9" s="10" t="s">
        <v>168</v>
      </c>
      <c r="N9" s="9">
        <v>334.18099999999998</v>
      </c>
      <c r="O9" s="10" t="s">
        <v>282</v>
      </c>
      <c r="P9" s="9">
        <v>188.29300000000001</v>
      </c>
      <c r="Q9" s="10" t="s">
        <v>152</v>
      </c>
      <c r="R9" s="9">
        <v>1439.8207506619999</v>
      </c>
      <c r="S9" s="10" t="s">
        <v>169</v>
      </c>
    </row>
    <row r="10" spans="1:19" x14ac:dyDescent="0.2">
      <c r="A10" s="12" t="s">
        <v>166</v>
      </c>
      <c r="B10" s="9">
        <v>18.468</v>
      </c>
      <c r="C10" s="10" t="s">
        <v>152</v>
      </c>
      <c r="D10" s="9">
        <v>497.19799999999998</v>
      </c>
      <c r="E10" s="10" t="s">
        <v>152</v>
      </c>
      <c r="F10" s="9">
        <v>13.222</v>
      </c>
      <c r="G10" s="10" t="s">
        <v>169</v>
      </c>
      <c r="H10" s="9">
        <v>333.214</v>
      </c>
      <c r="I10" s="10" t="s">
        <v>152</v>
      </c>
      <c r="J10" s="9">
        <v>98.427000000000007</v>
      </c>
      <c r="K10" s="10" t="s">
        <v>152</v>
      </c>
      <c r="L10" s="9">
        <v>22.687999999999999</v>
      </c>
      <c r="M10" s="10" t="s">
        <v>152</v>
      </c>
      <c r="N10" s="9">
        <v>366.40300000000002</v>
      </c>
      <c r="O10" s="10" t="s">
        <v>152</v>
      </c>
      <c r="P10" s="9">
        <v>210.46100000000001</v>
      </c>
      <c r="Q10" s="10" t="s">
        <v>152</v>
      </c>
      <c r="R10" s="9">
        <v>1560.0809999999999</v>
      </c>
      <c r="S10" s="10" t="s">
        <v>169</v>
      </c>
    </row>
    <row r="11" spans="1:19" x14ac:dyDescent="0.2">
      <c r="A11" s="12" t="s">
        <v>170</v>
      </c>
      <c r="B11" s="9">
        <v>18.102</v>
      </c>
      <c r="C11" s="10" t="s">
        <v>152</v>
      </c>
      <c r="D11" s="9">
        <v>505.86</v>
      </c>
      <c r="E11" s="10" t="s">
        <v>152</v>
      </c>
      <c r="F11" s="9">
        <v>13.205</v>
      </c>
      <c r="G11" s="10" t="s">
        <v>169</v>
      </c>
      <c r="H11" s="9">
        <v>340.202</v>
      </c>
      <c r="I11" s="10" t="s">
        <v>152</v>
      </c>
      <c r="J11" s="9">
        <v>100.491</v>
      </c>
      <c r="K11" s="10" t="s">
        <v>152</v>
      </c>
      <c r="L11" s="9">
        <v>22.89</v>
      </c>
      <c r="M11" s="10" t="s">
        <v>152</v>
      </c>
      <c r="N11" s="9">
        <v>377.53199999999998</v>
      </c>
      <c r="O11" s="10" t="s">
        <v>152</v>
      </c>
      <c r="P11" s="9">
        <v>222.65600000000001</v>
      </c>
      <c r="Q11" s="10" t="s">
        <v>152</v>
      </c>
      <c r="R11" s="9">
        <v>1600.9380000000001</v>
      </c>
      <c r="S11" s="10" t="s">
        <v>169</v>
      </c>
    </row>
    <row r="12" spans="1:19" x14ac:dyDescent="0.2">
      <c r="A12" s="12" t="s">
        <v>171</v>
      </c>
      <c r="B12" s="9">
        <v>17.850000000000001</v>
      </c>
      <c r="C12" s="10" t="s">
        <v>152</v>
      </c>
      <c r="D12" s="9">
        <v>514.59</v>
      </c>
      <c r="E12" s="10" t="s">
        <v>152</v>
      </c>
      <c r="F12" s="9">
        <v>13.654</v>
      </c>
      <c r="G12" s="10" t="s">
        <v>169</v>
      </c>
      <c r="H12" s="9">
        <v>351.37400000000002</v>
      </c>
      <c r="I12" s="10" t="s">
        <v>152</v>
      </c>
      <c r="J12" s="9">
        <v>100.666</v>
      </c>
      <c r="K12" s="10" t="s">
        <v>152</v>
      </c>
      <c r="L12" s="9">
        <v>22.931999999999999</v>
      </c>
      <c r="M12" s="10" t="s">
        <v>152</v>
      </c>
      <c r="N12" s="9">
        <v>377.07600000000002</v>
      </c>
      <c r="O12" s="10" t="s">
        <v>152</v>
      </c>
      <c r="P12" s="9">
        <v>228.755</v>
      </c>
      <c r="Q12" s="10" t="s">
        <v>152</v>
      </c>
      <c r="R12" s="9">
        <v>1626.8969999999999</v>
      </c>
      <c r="S12" s="10" t="s">
        <v>169</v>
      </c>
    </row>
    <row r="13" spans="1:19" x14ac:dyDescent="0.2">
      <c r="A13" s="12" t="s">
        <v>172</v>
      </c>
      <c r="B13" s="9">
        <v>18.193000000000001</v>
      </c>
      <c r="C13" s="10" t="s">
        <v>152</v>
      </c>
      <c r="D13" s="9">
        <v>526.58600000000001</v>
      </c>
      <c r="E13" s="10" t="s">
        <v>152</v>
      </c>
      <c r="F13" s="9">
        <v>16.02281</v>
      </c>
      <c r="G13" s="10" t="s">
        <v>169</v>
      </c>
      <c r="H13" s="9">
        <v>362.66199999999998</v>
      </c>
      <c r="I13" s="10" t="s">
        <v>152</v>
      </c>
      <c r="J13" s="9">
        <v>99.379000000000005</v>
      </c>
      <c r="K13" s="10" t="s">
        <v>152</v>
      </c>
      <c r="L13" s="9">
        <v>29.163</v>
      </c>
      <c r="M13" s="10" t="s">
        <v>152</v>
      </c>
      <c r="N13" s="9">
        <v>389.36700000000002</v>
      </c>
      <c r="O13" s="10" t="s">
        <v>152</v>
      </c>
      <c r="P13" s="9">
        <v>241.4</v>
      </c>
      <c r="Q13" s="10" t="s">
        <v>152</v>
      </c>
      <c r="R13" s="9">
        <v>1682.7728099999999</v>
      </c>
      <c r="S13" s="10" t="s">
        <v>169</v>
      </c>
    </row>
    <row r="14" spans="1:19" x14ac:dyDescent="0.2">
      <c r="A14" s="12" t="s">
        <v>173</v>
      </c>
      <c r="B14" s="9">
        <v>18.670999999999999</v>
      </c>
      <c r="C14" s="10" t="s">
        <v>152</v>
      </c>
      <c r="D14" s="9">
        <v>526.16700000000003</v>
      </c>
      <c r="E14" s="10" t="s">
        <v>152</v>
      </c>
      <c r="F14" s="9">
        <v>15.949540000000001</v>
      </c>
      <c r="G14" s="10" t="s">
        <v>169</v>
      </c>
      <c r="H14" s="9">
        <v>389.125</v>
      </c>
      <c r="I14" s="10" t="s">
        <v>152</v>
      </c>
      <c r="J14" s="9">
        <v>99.138999999999996</v>
      </c>
      <c r="K14" s="10" t="s">
        <v>152</v>
      </c>
      <c r="L14" s="9">
        <v>30.478000000000002</v>
      </c>
      <c r="M14" s="10" t="s">
        <v>152</v>
      </c>
      <c r="N14" s="9">
        <v>405.35399999999998</v>
      </c>
      <c r="O14" s="10" t="s">
        <v>152</v>
      </c>
      <c r="P14" s="9">
        <v>264.71699999999998</v>
      </c>
      <c r="Q14" s="10" t="s">
        <v>152</v>
      </c>
      <c r="R14" s="9">
        <v>1749.6005399999999</v>
      </c>
      <c r="S14" s="10" t="s">
        <v>169</v>
      </c>
    </row>
    <row r="15" spans="1:19" x14ac:dyDescent="0.2">
      <c r="A15" s="12" t="s">
        <v>174</v>
      </c>
      <c r="B15" s="9">
        <v>19.843</v>
      </c>
      <c r="C15" s="10" t="s">
        <v>152</v>
      </c>
      <c r="D15" s="9">
        <v>565.20399999999995</v>
      </c>
      <c r="E15" s="10" t="s">
        <v>152</v>
      </c>
      <c r="F15" s="9">
        <v>16.327999999999999</v>
      </c>
      <c r="G15" s="10" t="s">
        <v>169</v>
      </c>
      <c r="H15" s="9">
        <v>406.02936486999999</v>
      </c>
      <c r="I15" s="10" t="s">
        <v>152</v>
      </c>
      <c r="J15" s="9">
        <v>104.774</v>
      </c>
      <c r="K15" s="10" t="s">
        <v>152</v>
      </c>
      <c r="L15" s="9">
        <v>31.901</v>
      </c>
      <c r="M15" s="10" t="s">
        <v>152</v>
      </c>
      <c r="N15" s="9">
        <v>425.89</v>
      </c>
      <c r="O15" s="10" t="s">
        <v>152</v>
      </c>
      <c r="P15" s="9">
        <v>285.99799999999999</v>
      </c>
      <c r="Q15" s="10" t="s">
        <v>152</v>
      </c>
      <c r="R15" s="9">
        <v>1855.96736487</v>
      </c>
      <c r="S15" s="10" t="s">
        <v>169</v>
      </c>
    </row>
    <row r="16" spans="1:19" x14ac:dyDescent="0.2">
      <c r="A16" s="12" t="s">
        <v>176</v>
      </c>
      <c r="B16" s="9">
        <v>20.664000000000001</v>
      </c>
      <c r="C16" s="10" t="s">
        <v>152</v>
      </c>
      <c r="D16" s="9">
        <v>619.48699999999997</v>
      </c>
      <c r="E16" s="10" t="s">
        <v>152</v>
      </c>
      <c r="F16" s="9">
        <v>17.59291</v>
      </c>
      <c r="G16" s="10" t="s">
        <v>169</v>
      </c>
      <c r="H16" s="9">
        <v>438.43599999999998</v>
      </c>
      <c r="I16" s="10" t="s">
        <v>152</v>
      </c>
      <c r="J16" s="9">
        <v>110.762</v>
      </c>
      <c r="K16" s="10" t="s">
        <v>152</v>
      </c>
      <c r="L16" s="9">
        <v>30.96</v>
      </c>
      <c r="M16" s="10" t="s">
        <v>152</v>
      </c>
      <c r="N16" s="9">
        <v>439.62700000000001</v>
      </c>
      <c r="O16" s="10" t="s">
        <v>152</v>
      </c>
      <c r="P16" s="9">
        <v>318.46238160000001</v>
      </c>
      <c r="Q16" s="10" t="s">
        <v>152</v>
      </c>
      <c r="R16" s="9">
        <v>1995.9912916000001</v>
      </c>
      <c r="S16" s="10" t="s">
        <v>169</v>
      </c>
    </row>
    <row r="17" spans="1:19" x14ac:dyDescent="0.2">
      <c r="A17" s="12" t="s">
        <v>177</v>
      </c>
      <c r="B17" s="9">
        <v>21.606000000000002</v>
      </c>
      <c r="C17" s="10" t="s">
        <v>152</v>
      </c>
      <c r="D17" s="9">
        <v>124.867</v>
      </c>
      <c r="E17" s="10" t="s">
        <v>169</v>
      </c>
      <c r="F17" s="9">
        <v>18.364999999999998</v>
      </c>
      <c r="G17" s="10" t="s">
        <v>169</v>
      </c>
      <c r="H17" s="9">
        <v>434.93599999999998</v>
      </c>
      <c r="I17" s="10" t="s">
        <v>152</v>
      </c>
      <c r="J17" s="9">
        <v>108.794</v>
      </c>
      <c r="K17" s="10" t="s">
        <v>152</v>
      </c>
      <c r="L17" s="9">
        <v>35.819000000000003</v>
      </c>
      <c r="M17" s="10" t="s">
        <v>152</v>
      </c>
      <c r="N17" s="9">
        <v>436.75871904399997</v>
      </c>
      <c r="O17" s="10" t="s">
        <v>152</v>
      </c>
      <c r="P17" s="9">
        <v>308.53100000000001</v>
      </c>
      <c r="Q17" s="10" t="s">
        <v>152</v>
      </c>
      <c r="R17" s="9">
        <v>1489.676719044</v>
      </c>
      <c r="S17" s="10" t="s">
        <v>169</v>
      </c>
    </row>
    <row r="18" spans="1:19" x14ac:dyDescent="0.2">
      <c r="A18" s="12" t="s">
        <v>178</v>
      </c>
      <c r="B18" s="9">
        <v>19.416</v>
      </c>
      <c r="C18" s="10" t="s">
        <v>152</v>
      </c>
      <c r="D18" s="9">
        <v>455.63099999999997</v>
      </c>
      <c r="E18" s="10" t="s">
        <v>152</v>
      </c>
      <c r="F18" s="9">
        <v>17.539000000000001</v>
      </c>
      <c r="G18" s="10" t="s">
        <v>169</v>
      </c>
      <c r="H18" s="9">
        <v>417.04899999999998</v>
      </c>
      <c r="I18" s="10" t="s">
        <v>152</v>
      </c>
      <c r="J18" s="9">
        <v>106.892</v>
      </c>
      <c r="K18" s="10" t="s">
        <v>152</v>
      </c>
      <c r="L18" s="9">
        <v>33.374000000000002</v>
      </c>
      <c r="M18" s="10" t="s">
        <v>152</v>
      </c>
      <c r="N18" s="9">
        <v>425.34100000000001</v>
      </c>
      <c r="O18" s="10" t="s">
        <v>152</v>
      </c>
      <c r="P18" s="9">
        <v>299.92899999999997</v>
      </c>
      <c r="Q18" s="10" t="s">
        <v>152</v>
      </c>
      <c r="R18" s="9">
        <v>1775.171</v>
      </c>
      <c r="S18" s="10" t="s">
        <v>169</v>
      </c>
    </row>
    <row r="19" spans="1:19" x14ac:dyDescent="0.2">
      <c r="A19" s="12" t="s">
        <v>179</v>
      </c>
      <c r="B19" s="9">
        <v>21.224</v>
      </c>
      <c r="C19" s="10" t="s">
        <v>152</v>
      </c>
      <c r="D19" s="9">
        <v>501.21300000000002</v>
      </c>
      <c r="E19" s="10" t="s">
        <v>152</v>
      </c>
      <c r="F19" s="9">
        <v>20.050108000000002</v>
      </c>
      <c r="G19" s="10" t="s">
        <v>169</v>
      </c>
      <c r="H19" s="9">
        <v>457.16899999999998</v>
      </c>
      <c r="I19" s="10" t="s">
        <v>152</v>
      </c>
      <c r="J19" s="9">
        <v>118.3</v>
      </c>
      <c r="K19" s="10" t="s">
        <v>152</v>
      </c>
      <c r="L19" s="9">
        <v>36.274999999999999</v>
      </c>
      <c r="M19" s="10" t="s">
        <v>152</v>
      </c>
      <c r="N19" s="9">
        <v>479.51900000000001</v>
      </c>
      <c r="O19" s="10" t="s">
        <v>152</v>
      </c>
      <c r="P19" s="9">
        <v>334.51900000000001</v>
      </c>
      <c r="Q19" s="10" t="s">
        <v>152</v>
      </c>
      <c r="R19" s="9">
        <v>1968.269108</v>
      </c>
      <c r="S19" s="10" t="s">
        <v>169</v>
      </c>
    </row>
    <row r="20" spans="1:19" x14ac:dyDescent="0.2">
      <c r="A20" s="12" t="s">
        <v>180</v>
      </c>
      <c r="B20" s="9">
        <v>24.105</v>
      </c>
      <c r="C20" s="10" t="s">
        <v>152</v>
      </c>
      <c r="D20" s="9">
        <v>536.57399999999996</v>
      </c>
      <c r="E20" s="10" t="s">
        <v>152</v>
      </c>
      <c r="F20" s="9">
        <v>30.659891999999999</v>
      </c>
      <c r="G20" s="10" t="s">
        <v>169</v>
      </c>
      <c r="H20" s="9">
        <v>494.20400000000001</v>
      </c>
      <c r="I20" s="10" t="s">
        <v>152</v>
      </c>
      <c r="J20" s="9">
        <v>131.08699999999999</v>
      </c>
      <c r="K20" s="10" t="s">
        <v>186</v>
      </c>
      <c r="L20" s="9">
        <v>44.106999999999999</v>
      </c>
      <c r="M20" s="10" t="s">
        <v>152</v>
      </c>
      <c r="N20" s="9">
        <v>527.30600000000004</v>
      </c>
      <c r="O20" s="10" t="s">
        <v>152</v>
      </c>
      <c r="P20" s="9">
        <v>365.61799999999999</v>
      </c>
      <c r="Q20" s="10" t="s">
        <v>194</v>
      </c>
      <c r="R20" s="9">
        <v>2153.6608919999999</v>
      </c>
      <c r="S20" s="10" t="s">
        <v>169</v>
      </c>
    </row>
    <row r="21" spans="1:19" x14ac:dyDescent="0.2">
      <c r="A21" s="12" t="s">
        <v>181</v>
      </c>
      <c r="B21" s="9">
        <v>22.516999999999999</v>
      </c>
      <c r="C21" s="10" t="s">
        <v>152</v>
      </c>
      <c r="D21" s="9">
        <v>489.90467553000002</v>
      </c>
      <c r="E21" s="10" t="s">
        <v>152</v>
      </c>
      <c r="F21" s="9">
        <v>37.064844000000001</v>
      </c>
      <c r="G21" s="10" t="s">
        <v>169</v>
      </c>
      <c r="H21" s="9">
        <v>402.08300000000003</v>
      </c>
      <c r="I21" s="10" t="s">
        <v>152</v>
      </c>
      <c r="J21" s="9">
        <v>119.371691</v>
      </c>
      <c r="K21" s="10" t="s">
        <v>152</v>
      </c>
      <c r="L21" s="9">
        <v>37.484000000000002</v>
      </c>
      <c r="M21" s="10" t="s">
        <v>152</v>
      </c>
      <c r="N21" s="9">
        <v>489.99043099800002</v>
      </c>
      <c r="O21" s="10" t="s">
        <v>152</v>
      </c>
      <c r="P21" s="9">
        <v>354.67500000000001</v>
      </c>
      <c r="Q21" s="10" t="s">
        <v>152</v>
      </c>
      <c r="R21" s="9">
        <v>1953.0906415280001</v>
      </c>
      <c r="S21" s="10" t="s">
        <v>169</v>
      </c>
    </row>
    <row r="22" spans="1:19" x14ac:dyDescent="0.2">
      <c r="A22" s="12" t="s">
        <v>182</v>
      </c>
      <c r="B22" s="9">
        <v>22.344000000000001</v>
      </c>
      <c r="C22" s="10" t="s">
        <v>152</v>
      </c>
      <c r="D22" s="9">
        <v>497.93299999999999</v>
      </c>
      <c r="E22" s="10" t="s">
        <v>152</v>
      </c>
      <c r="F22" s="9">
        <v>41.609293000000001</v>
      </c>
      <c r="G22" s="10" t="s">
        <v>169</v>
      </c>
      <c r="H22" s="9">
        <v>408.20600000000002</v>
      </c>
      <c r="I22" s="10" t="s">
        <v>152</v>
      </c>
      <c r="J22" s="9">
        <v>121.19210513</v>
      </c>
      <c r="K22" s="10" t="s">
        <v>152</v>
      </c>
      <c r="L22" s="9">
        <v>37.528179999999999</v>
      </c>
      <c r="M22" s="10" t="s">
        <v>152</v>
      </c>
      <c r="N22" s="9">
        <v>498.20667075</v>
      </c>
      <c r="O22" s="10" t="s">
        <v>368</v>
      </c>
      <c r="P22" s="9">
        <v>366.21899999999999</v>
      </c>
      <c r="Q22" s="10" t="s">
        <v>152</v>
      </c>
      <c r="R22" s="9">
        <v>1993.2382488799999</v>
      </c>
      <c r="S22" s="10" t="s">
        <v>169</v>
      </c>
    </row>
    <row r="23" spans="1:19" x14ac:dyDescent="0.2">
      <c r="A23" s="12" t="s">
        <v>184</v>
      </c>
      <c r="B23" s="9">
        <v>21.335999999999999</v>
      </c>
      <c r="C23" s="10" t="s">
        <v>152</v>
      </c>
      <c r="D23" s="9">
        <v>543.67499999999995</v>
      </c>
      <c r="E23" s="10" t="s">
        <v>226</v>
      </c>
      <c r="F23" s="9">
        <v>46.434660000000001</v>
      </c>
      <c r="G23" s="10" t="s">
        <v>169</v>
      </c>
      <c r="H23" s="9">
        <v>437.18400000000003</v>
      </c>
      <c r="I23" s="10" t="s">
        <v>152</v>
      </c>
      <c r="J23" s="9">
        <v>127.401</v>
      </c>
      <c r="K23" s="10" t="s">
        <v>152</v>
      </c>
      <c r="L23" s="9">
        <v>40.332000000000001</v>
      </c>
      <c r="M23" s="10" t="s">
        <v>152</v>
      </c>
      <c r="N23" s="9">
        <v>530.44161474999999</v>
      </c>
      <c r="O23" s="10" t="s">
        <v>227</v>
      </c>
      <c r="P23" s="9">
        <v>391.49900000000002</v>
      </c>
      <c r="Q23" s="10" t="s">
        <v>152</v>
      </c>
      <c r="R23" s="9">
        <v>2138.3032747500001</v>
      </c>
      <c r="S23" s="10" t="s">
        <v>169</v>
      </c>
    </row>
    <row r="24" spans="1:19" x14ac:dyDescent="0.2">
      <c r="A24" s="12" t="s">
        <v>185</v>
      </c>
      <c r="B24" s="9">
        <v>20.100000000000001</v>
      </c>
      <c r="C24" s="10" t="s">
        <v>152</v>
      </c>
      <c r="D24" s="9">
        <v>511.096</v>
      </c>
      <c r="E24" s="10" t="s">
        <v>152</v>
      </c>
      <c r="F24" s="9">
        <v>42.457456000000001</v>
      </c>
      <c r="G24" s="10" t="s">
        <v>169</v>
      </c>
      <c r="H24" s="9">
        <v>410.45600827999999</v>
      </c>
      <c r="I24" s="10" t="s">
        <v>152</v>
      </c>
      <c r="J24" s="9">
        <v>119.562</v>
      </c>
      <c r="K24" s="10" t="s">
        <v>152</v>
      </c>
      <c r="L24" s="9">
        <v>38.476300000000002</v>
      </c>
      <c r="M24" s="10" t="s">
        <v>152</v>
      </c>
      <c r="N24" s="9">
        <v>499.62299999999999</v>
      </c>
      <c r="O24" s="10" t="s">
        <v>228</v>
      </c>
      <c r="P24" s="9">
        <v>361.45800000000003</v>
      </c>
      <c r="Q24" s="10" t="s">
        <v>152</v>
      </c>
      <c r="R24" s="9">
        <v>2003.22876428</v>
      </c>
      <c r="S24" s="10" t="s">
        <v>169</v>
      </c>
    </row>
    <row r="25" spans="1:19" x14ac:dyDescent="0.2">
      <c r="A25" s="12" t="s">
        <v>187</v>
      </c>
      <c r="B25" s="9">
        <v>20.481000000000002</v>
      </c>
      <c r="C25" s="10" t="s">
        <v>152</v>
      </c>
      <c r="D25" s="9">
        <v>542.07799999999997</v>
      </c>
      <c r="E25" s="10" t="s">
        <v>152</v>
      </c>
      <c r="F25" s="9">
        <v>47.935000000000002</v>
      </c>
      <c r="G25" s="10" t="s">
        <v>169</v>
      </c>
      <c r="H25" s="9">
        <v>432.98265291000001</v>
      </c>
      <c r="I25" s="10" t="s">
        <v>152</v>
      </c>
      <c r="J25" s="9">
        <v>124.241</v>
      </c>
      <c r="K25" s="10" t="s">
        <v>152</v>
      </c>
      <c r="L25" s="9">
        <v>39.810861000000003</v>
      </c>
      <c r="M25" s="10" t="s">
        <v>152</v>
      </c>
      <c r="N25" s="9">
        <v>515.754539587865</v>
      </c>
      <c r="O25" s="10" t="s">
        <v>152</v>
      </c>
      <c r="P25" s="9">
        <v>372.05700000000002</v>
      </c>
      <c r="Q25" s="10" t="s">
        <v>152</v>
      </c>
      <c r="R25" s="9">
        <v>2095.34005349787</v>
      </c>
      <c r="S25" s="10" t="s">
        <v>169</v>
      </c>
    </row>
    <row r="26" spans="1:19" x14ac:dyDescent="0.2">
      <c r="A26" s="12" t="s">
        <v>188</v>
      </c>
      <c r="B26" s="9">
        <v>24.533999999999999</v>
      </c>
      <c r="C26" s="10" t="s">
        <v>261</v>
      </c>
      <c r="D26" s="9">
        <v>715.57</v>
      </c>
      <c r="E26" s="10" t="s">
        <v>261</v>
      </c>
      <c r="F26" s="9">
        <v>49.476999999999997</v>
      </c>
      <c r="G26" s="10" t="s">
        <v>369</v>
      </c>
      <c r="H26" s="9">
        <v>522.43352837999998</v>
      </c>
      <c r="I26" s="10" t="s">
        <v>261</v>
      </c>
      <c r="J26" s="9">
        <v>153.27600000000001</v>
      </c>
      <c r="K26" s="10" t="s">
        <v>261</v>
      </c>
      <c r="L26" s="9">
        <v>48.118426999999997</v>
      </c>
      <c r="M26" s="10" t="s">
        <v>261</v>
      </c>
      <c r="N26" s="9">
        <v>640.17508545909095</v>
      </c>
      <c r="O26" s="10" t="s">
        <v>261</v>
      </c>
      <c r="P26" s="9">
        <v>430.17200000000003</v>
      </c>
      <c r="Q26" s="10" t="s">
        <v>261</v>
      </c>
      <c r="R26" s="9">
        <v>2583.75604083909</v>
      </c>
      <c r="S26" s="10" t="s">
        <v>169</v>
      </c>
    </row>
    <row r="27" spans="1:19" x14ac:dyDescent="0.2">
      <c r="A27" s="12" t="s">
        <v>189</v>
      </c>
      <c r="B27" s="9">
        <v>22.7</v>
      </c>
      <c r="C27" s="10" t="s">
        <v>152</v>
      </c>
      <c r="D27" s="9">
        <v>718.51900000000001</v>
      </c>
      <c r="E27" s="10" t="s">
        <v>152</v>
      </c>
      <c r="F27" s="9">
        <v>48.57</v>
      </c>
      <c r="G27" s="10" t="s">
        <v>262</v>
      </c>
      <c r="H27" s="9">
        <v>551.99279329000001</v>
      </c>
      <c r="I27" s="10" t="s">
        <v>152</v>
      </c>
      <c r="J27" s="9">
        <v>159.881</v>
      </c>
      <c r="K27" s="10" t="s">
        <v>152</v>
      </c>
      <c r="L27" s="9">
        <v>52.952297999999999</v>
      </c>
      <c r="M27" s="10" t="s">
        <v>152</v>
      </c>
      <c r="N27" s="9">
        <v>649.821503432952</v>
      </c>
      <c r="O27" s="10" t="s">
        <v>152</v>
      </c>
      <c r="P27" s="9">
        <v>419.68</v>
      </c>
      <c r="Q27" s="10" t="s">
        <v>152</v>
      </c>
      <c r="R27" s="9">
        <v>2624.1165947229501</v>
      </c>
      <c r="S27" s="10" t="s">
        <v>152</v>
      </c>
    </row>
    <row r="28" spans="1:19" x14ac:dyDescent="0.2">
      <c r="A28" s="12" t="s">
        <v>190</v>
      </c>
      <c r="B28" s="9">
        <v>22.128786999999999</v>
      </c>
      <c r="C28" s="10" t="s">
        <v>152</v>
      </c>
      <c r="D28" s="9">
        <v>768.19899999999996</v>
      </c>
      <c r="E28" s="10" t="s">
        <v>152</v>
      </c>
      <c r="F28" s="9">
        <v>43.264000000000003</v>
      </c>
      <c r="G28" s="10" t="s">
        <v>152</v>
      </c>
      <c r="H28" s="9">
        <v>595.25849514000004</v>
      </c>
      <c r="I28" s="10" t="s">
        <v>152</v>
      </c>
      <c r="J28" s="9">
        <v>168.88800000000001</v>
      </c>
      <c r="K28" s="10" t="s">
        <v>152</v>
      </c>
      <c r="L28" s="9">
        <v>56.948473</v>
      </c>
      <c r="M28" s="10" t="s">
        <v>152</v>
      </c>
      <c r="N28" s="9">
        <v>719.959192490737</v>
      </c>
      <c r="O28" s="10" t="s">
        <v>152</v>
      </c>
      <c r="P28" s="9">
        <v>463.46199999999999</v>
      </c>
      <c r="Q28" s="10" t="s">
        <v>152</v>
      </c>
      <c r="R28" s="9">
        <v>2838.10794763074</v>
      </c>
      <c r="S28" s="10" t="s">
        <v>152</v>
      </c>
    </row>
    <row r="29" spans="1:19" x14ac:dyDescent="0.2">
      <c r="A29" s="12" t="s">
        <v>191</v>
      </c>
      <c r="B29" s="9">
        <v>26.424092000000002</v>
      </c>
      <c r="C29" s="10" t="s">
        <v>152</v>
      </c>
      <c r="D29" s="9">
        <v>881.67100000000005</v>
      </c>
      <c r="E29" s="10" t="s">
        <v>152</v>
      </c>
      <c r="F29" s="9">
        <v>34.801000000000002</v>
      </c>
      <c r="G29" s="10" t="s">
        <v>152</v>
      </c>
      <c r="H29" s="9">
        <v>642.72342559000003</v>
      </c>
      <c r="I29" s="10" t="s">
        <v>152</v>
      </c>
      <c r="J29" s="9">
        <v>181.27199999999999</v>
      </c>
      <c r="K29" s="10" t="s">
        <v>152</v>
      </c>
      <c r="L29" s="9">
        <v>61.287807000000001</v>
      </c>
      <c r="M29" s="10" t="s">
        <v>152</v>
      </c>
      <c r="N29" s="9">
        <v>785.02901234322599</v>
      </c>
      <c r="O29" s="10" t="s">
        <v>152</v>
      </c>
      <c r="P29" s="9">
        <v>529.47299999999996</v>
      </c>
      <c r="Q29" s="10" t="s">
        <v>152</v>
      </c>
      <c r="R29" s="9">
        <v>3142.6813369332299</v>
      </c>
      <c r="S29" s="10" t="s">
        <v>152</v>
      </c>
    </row>
    <row r="30" spans="1:19" x14ac:dyDescent="0.2">
      <c r="A30" s="12" t="s">
        <v>192</v>
      </c>
      <c r="B30" s="9">
        <v>26.506713000000001</v>
      </c>
      <c r="C30" s="10" t="s">
        <v>152</v>
      </c>
      <c r="D30" s="9">
        <v>855.36500000000001</v>
      </c>
      <c r="E30" s="10" t="s">
        <v>152</v>
      </c>
      <c r="F30" s="9">
        <v>32.662999999999997</v>
      </c>
      <c r="G30" s="10" t="s">
        <v>152</v>
      </c>
      <c r="H30" s="9">
        <v>642.15702945999999</v>
      </c>
      <c r="I30" s="10" t="s">
        <v>152</v>
      </c>
      <c r="J30" s="9">
        <v>188.54300000000001</v>
      </c>
      <c r="K30" s="10" t="s">
        <v>152</v>
      </c>
      <c r="L30" s="9">
        <v>62.509129000000001</v>
      </c>
      <c r="M30" s="10" t="s">
        <v>152</v>
      </c>
      <c r="N30" s="9">
        <v>763.22039743900405</v>
      </c>
      <c r="O30" s="10" t="s">
        <v>152</v>
      </c>
      <c r="P30" s="9">
        <v>537.58799999999997</v>
      </c>
      <c r="Q30" s="10" t="s">
        <v>152</v>
      </c>
      <c r="R30" s="9">
        <v>3108.552268899</v>
      </c>
      <c r="S30" s="10" t="s">
        <v>152</v>
      </c>
    </row>
    <row r="31" spans="1:19" x14ac:dyDescent="0.2">
      <c r="A31" s="12" t="s">
        <v>193</v>
      </c>
      <c r="B31" s="9">
        <v>28.366014</v>
      </c>
      <c r="C31" s="10" t="s">
        <v>152</v>
      </c>
      <c r="D31" s="9">
        <v>967.36</v>
      </c>
      <c r="E31" s="10" t="s">
        <v>152</v>
      </c>
      <c r="F31" s="9">
        <v>30.266295</v>
      </c>
      <c r="G31" s="10" t="s">
        <v>263</v>
      </c>
      <c r="H31" s="9">
        <v>710.70574839999995</v>
      </c>
      <c r="I31" s="10" t="s">
        <v>152</v>
      </c>
      <c r="J31" s="9">
        <v>209.58</v>
      </c>
      <c r="K31" s="10" t="s">
        <v>152</v>
      </c>
      <c r="L31" s="9">
        <v>68.982138000000006</v>
      </c>
      <c r="M31" s="10" t="s">
        <v>152</v>
      </c>
      <c r="N31" s="9">
        <v>843.00663866443904</v>
      </c>
      <c r="O31" s="10" t="s">
        <v>152</v>
      </c>
      <c r="P31" s="9">
        <v>618.61099999999999</v>
      </c>
      <c r="Q31" s="10" t="s">
        <v>152</v>
      </c>
      <c r="R31" s="9">
        <v>3476.8778340644399</v>
      </c>
      <c r="S31" s="10" t="s">
        <v>152</v>
      </c>
    </row>
    <row r="32" spans="1:19" x14ac:dyDescent="0.2">
      <c r="A32" s="15" t="s">
        <v>195</v>
      </c>
      <c r="B32" s="13">
        <v>25.246942000000001</v>
      </c>
      <c r="C32" s="14" t="s">
        <v>152</v>
      </c>
      <c r="D32" s="13">
        <v>870.01</v>
      </c>
      <c r="E32" s="14" t="s">
        <v>152</v>
      </c>
      <c r="F32" s="13">
        <v>27.102540999999999</v>
      </c>
      <c r="G32" s="14" t="s">
        <v>152</v>
      </c>
      <c r="H32" s="13">
        <v>667.31473745000005</v>
      </c>
      <c r="I32" s="14" t="s">
        <v>152</v>
      </c>
      <c r="J32" s="13">
        <v>200.22499999999999</v>
      </c>
      <c r="K32" s="14" t="s">
        <v>152</v>
      </c>
      <c r="L32" s="13">
        <v>64.288942000000006</v>
      </c>
      <c r="M32" s="14" t="s">
        <v>152</v>
      </c>
      <c r="N32" s="13">
        <v>764.64924205</v>
      </c>
      <c r="O32" s="14" t="s">
        <v>152</v>
      </c>
      <c r="P32" s="13">
        <v>575.08000000000004</v>
      </c>
      <c r="Q32" s="14" t="s">
        <v>152</v>
      </c>
      <c r="R32" s="13">
        <v>3193.9174045</v>
      </c>
      <c r="S32" s="14" t="s">
        <v>152</v>
      </c>
    </row>
    <row r="34" spans="1:2" x14ac:dyDescent="0.2">
      <c r="A34" s="16" t="s">
        <v>196</v>
      </c>
      <c r="B34" s="16" t="s">
        <v>211</v>
      </c>
    </row>
    <row r="36" spans="1:2" x14ac:dyDescent="0.2">
      <c r="B36" s="16" t="s">
        <v>370</v>
      </c>
    </row>
    <row r="37" spans="1:2" x14ac:dyDescent="0.2">
      <c r="B37" s="16" t="s">
        <v>371</v>
      </c>
    </row>
    <row r="38" spans="1:2" x14ac:dyDescent="0.2">
      <c r="B38" s="16" t="s">
        <v>372</v>
      </c>
    </row>
    <row r="39" spans="1:2" x14ac:dyDescent="0.2">
      <c r="B39" s="16" t="s">
        <v>373</v>
      </c>
    </row>
    <row r="40" spans="1:2" x14ac:dyDescent="0.2">
      <c r="B40" s="16" t="s">
        <v>374</v>
      </c>
    </row>
    <row r="41" spans="1:2" x14ac:dyDescent="0.2">
      <c r="B41" s="16" t="s">
        <v>375</v>
      </c>
    </row>
    <row r="42" spans="1:2" x14ac:dyDescent="0.2">
      <c r="B42" s="16" t="s">
        <v>376</v>
      </c>
    </row>
    <row r="43" spans="1:2" x14ac:dyDescent="0.2">
      <c r="B43" s="16" t="s">
        <v>377</v>
      </c>
    </row>
    <row r="44" spans="1:2" x14ac:dyDescent="0.2">
      <c r="B44" s="16" t="s">
        <v>378</v>
      </c>
    </row>
    <row r="45" spans="1:2" x14ac:dyDescent="0.2">
      <c r="B45" s="16" t="s">
        <v>379</v>
      </c>
    </row>
    <row r="46" spans="1:2" x14ac:dyDescent="0.2">
      <c r="B46" s="16" t="s">
        <v>380</v>
      </c>
    </row>
    <row r="47" spans="1:2" x14ac:dyDescent="0.2">
      <c r="B47" s="16" t="s">
        <v>381</v>
      </c>
    </row>
    <row r="48" spans="1:2" x14ac:dyDescent="0.2">
      <c r="B48" s="16" t="s">
        <v>382</v>
      </c>
    </row>
    <row r="49" spans="1:2" x14ac:dyDescent="0.2">
      <c r="B49" s="16" t="s">
        <v>363</v>
      </c>
    </row>
    <row r="51" spans="1:2" x14ac:dyDescent="0.2">
      <c r="B51" s="16" t="s">
        <v>203</v>
      </c>
    </row>
    <row r="54" spans="1:2" x14ac:dyDescent="0.2">
      <c r="A54" s="17" t="str">
        <f>HYPERLINK("#'LOTTERIES 4'!A2", "&lt;&lt;&lt; Previous table")</f>
        <v>&lt;&lt;&lt; Previous table</v>
      </c>
    </row>
    <row r="55" spans="1:2" x14ac:dyDescent="0.2">
      <c r="A55" s="17" t="str">
        <f>HYPERLINK("#'LOTTERIES 6'!A2",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S5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HYPERLINK("#'INDEX'!B71", "Link to index")</f>
        <v>Link to index</v>
      </c>
    </row>
    <row r="2" spans="1:19" ht="15.75" customHeight="1" x14ac:dyDescent="0.2">
      <c r="A2" s="27" t="s">
        <v>383</v>
      </c>
      <c r="B2" s="28"/>
      <c r="C2" s="28"/>
      <c r="D2" s="28"/>
      <c r="E2" s="28"/>
      <c r="F2" s="28"/>
      <c r="G2" s="28"/>
      <c r="H2" s="28"/>
      <c r="I2" s="28"/>
      <c r="J2" s="28"/>
      <c r="K2" s="28"/>
      <c r="L2" s="28"/>
      <c r="M2" s="28"/>
      <c r="N2" s="28"/>
      <c r="O2" s="28"/>
      <c r="P2" s="28"/>
      <c r="Q2" s="28"/>
      <c r="R2" s="28"/>
      <c r="S2" s="28"/>
    </row>
    <row r="3" spans="1:19" ht="15.75" customHeight="1" x14ac:dyDescent="0.2">
      <c r="A3" s="27" t="s">
        <v>82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32.295576763485499</v>
      </c>
      <c r="C7" s="10" t="s">
        <v>152</v>
      </c>
      <c r="D7" s="9">
        <v>740.06823651452305</v>
      </c>
      <c r="E7" s="10" t="s">
        <v>152</v>
      </c>
      <c r="F7" s="9">
        <v>28.9245668049793</v>
      </c>
      <c r="G7" s="10" t="s">
        <v>152</v>
      </c>
      <c r="H7" s="9">
        <v>625.90209958506205</v>
      </c>
      <c r="I7" s="10" t="s">
        <v>152</v>
      </c>
      <c r="J7" s="9">
        <v>167.79271784232401</v>
      </c>
      <c r="K7" s="10" t="s">
        <v>152</v>
      </c>
      <c r="L7" s="9">
        <v>38.592973478560197</v>
      </c>
      <c r="M7" s="10" t="s">
        <v>152</v>
      </c>
      <c r="N7" s="9">
        <v>637.03035269709505</v>
      </c>
      <c r="O7" s="10" t="s">
        <v>152</v>
      </c>
      <c r="P7" s="9">
        <v>369.67543568464703</v>
      </c>
      <c r="Q7" s="10" t="s">
        <v>152</v>
      </c>
      <c r="R7" s="9">
        <v>2640.2819593706799</v>
      </c>
      <c r="S7" s="10" t="s">
        <v>152</v>
      </c>
    </row>
    <row r="8" spans="1:19" x14ac:dyDescent="0.2">
      <c r="A8" s="12" t="s">
        <v>164</v>
      </c>
      <c r="B8" s="9">
        <v>33.352352250489197</v>
      </c>
      <c r="C8" s="10" t="s">
        <v>152</v>
      </c>
      <c r="D8" s="9">
        <v>863.98374559686897</v>
      </c>
      <c r="E8" s="10" t="s">
        <v>152</v>
      </c>
      <c r="F8" s="9">
        <v>27.041365949119399</v>
      </c>
      <c r="G8" s="10" t="s">
        <v>152</v>
      </c>
      <c r="H8" s="9">
        <v>592.07954207436399</v>
      </c>
      <c r="I8" s="10" t="s">
        <v>152</v>
      </c>
      <c r="J8" s="9">
        <v>172.76968297456</v>
      </c>
      <c r="K8" s="10" t="s">
        <v>152</v>
      </c>
      <c r="L8" s="9">
        <v>39.097069056751501</v>
      </c>
      <c r="M8" s="10" t="s">
        <v>152</v>
      </c>
      <c r="N8" s="9">
        <v>633.38209784735795</v>
      </c>
      <c r="O8" s="10" t="s">
        <v>152</v>
      </c>
      <c r="P8" s="9">
        <v>358.61688845401198</v>
      </c>
      <c r="Q8" s="10" t="s">
        <v>152</v>
      </c>
      <c r="R8" s="9">
        <v>2720.32274420352</v>
      </c>
      <c r="S8" s="10" t="s">
        <v>152</v>
      </c>
    </row>
    <row r="9" spans="1:19" x14ac:dyDescent="0.2">
      <c r="A9" s="12" t="s">
        <v>165</v>
      </c>
      <c r="B9" s="9">
        <v>32.847501901140703</v>
      </c>
      <c r="C9" s="10" t="s">
        <v>152</v>
      </c>
      <c r="D9" s="9">
        <v>851.98705703422104</v>
      </c>
      <c r="E9" s="10" t="s">
        <v>152</v>
      </c>
      <c r="F9" s="9">
        <v>24.777779803779499</v>
      </c>
      <c r="G9" s="10" t="s">
        <v>169</v>
      </c>
      <c r="H9" s="9">
        <v>580.94470722433505</v>
      </c>
      <c r="I9" s="10" t="s">
        <v>152</v>
      </c>
      <c r="J9" s="9">
        <v>168.814939163498</v>
      </c>
      <c r="K9" s="10" t="s">
        <v>152</v>
      </c>
      <c r="L9" s="9">
        <v>39.289108304182498</v>
      </c>
      <c r="M9" s="10" t="s">
        <v>168</v>
      </c>
      <c r="N9" s="9">
        <v>618.806642585551</v>
      </c>
      <c r="O9" s="10" t="s">
        <v>282</v>
      </c>
      <c r="P9" s="9">
        <v>348.66422433460099</v>
      </c>
      <c r="Q9" s="10" t="s">
        <v>152</v>
      </c>
      <c r="R9" s="9">
        <v>2666.1319603513102</v>
      </c>
      <c r="S9" s="10" t="s">
        <v>169</v>
      </c>
    </row>
    <row r="10" spans="1:19" x14ac:dyDescent="0.2">
      <c r="A10" s="12" t="s">
        <v>166</v>
      </c>
      <c r="B10" s="9">
        <v>33.187881918819201</v>
      </c>
      <c r="C10" s="10" t="s">
        <v>152</v>
      </c>
      <c r="D10" s="9">
        <v>893.48865682656799</v>
      </c>
      <c r="E10" s="10" t="s">
        <v>152</v>
      </c>
      <c r="F10" s="9">
        <v>23.7605682656827</v>
      </c>
      <c r="G10" s="10" t="s">
        <v>169</v>
      </c>
      <c r="H10" s="9">
        <v>598.80154243542404</v>
      </c>
      <c r="I10" s="10" t="s">
        <v>152</v>
      </c>
      <c r="J10" s="9">
        <v>176.87804059040599</v>
      </c>
      <c r="K10" s="10" t="s">
        <v>152</v>
      </c>
      <c r="L10" s="9">
        <v>40.7714243542435</v>
      </c>
      <c r="M10" s="10" t="s">
        <v>152</v>
      </c>
      <c r="N10" s="9">
        <v>658.44376752767505</v>
      </c>
      <c r="O10" s="10" t="s">
        <v>152</v>
      </c>
      <c r="P10" s="9">
        <v>378.20851291512901</v>
      </c>
      <c r="Q10" s="10" t="s">
        <v>152</v>
      </c>
      <c r="R10" s="9">
        <v>2803.5403948339499</v>
      </c>
      <c r="S10" s="10" t="s">
        <v>169</v>
      </c>
    </row>
    <row r="11" spans="1:19" x14ac:dyDescent="0.2">
      <c r="A11" s="12" t="s">
        <v>170</v>
      </c>
      <c r="B11" s="9">
        <v>31.7681945945946</v>
      </c>
      <c r="C11" s="10" t="s">
        <v>152</v>
      </c>
      <c r="D11" s="9">
        <v>887.76151351351405</v>
      </c>
      <c r="E11" s="10" t="s">
        <v>152</v>
      </c>
      <c r="F11" s="9">
        <v>23.174180180180201</v>
      </c>
      <c r="G11" s="10" t="s">
        <v>169</v>
      </c>
      <c r="H11" s="9">
        <v>597.03918558558598</v>
      </c>
      <c r="I11" s="10" t="s">
        <v>152</v>
      </c>
      <c r="J11" s="9">
        <v>176.35717837837799</v>
      </c>
      <c r="K11" s="10" t="s">
        <v>152</v>
      </c>
      <c r="L11" s="9">
        <v>40.1709189189189</v>
      </c>
      <c r="M11" s="10" t="s">
        <v>152</v>
      </c>
      <c r="N11" s="9">
        <v>662.55165405405398</v>
      </c>
      <c r="O11" s="10" t="s">
        <v>152</v>
      </c>
      <c r="P11" s="9">
        <v>390.75125045045098</v>
      </c>
      <c r="Q11" s="10" t="s">
        <v>152</v>
      </c>
      <c r="R11" s="9">
        <v>2809.57407567568</v>
      </c>
      <c r="S11" s="10" t="s">
        <v>169</v>
      </c>
    </row>
    <row r="12" spans="1:19" x14ac:dyDescent="0.2">
      <c r="A12" s="12" t="s">
        <v>171</v>
      </c>
      <c r="B12" s="9">
        <v>30.608978873239401</v>
      </c>
      <c r="C12" s="10" t="s">
        <v>152</v>
      </c>
      <c r="D12" s="9">
        <v>882.41313380281701</v>
      </c>
      <c r="E12" s="10" t="s">
        <v>152</v>
      </c>
      <c r="F12" s="9">
        <v>23.413725352112699</v>
      </c>
      <c r="G12" s="10" t="s">
        <v>169</v>
      </c>
      <c r="H12" s="9">
        <v>602.53217605633802</v>
      </c>
      <c r="I12" s="10" t="s">
        <v>152</v>
      </c>
      <c r="J12" s="9">
        <v>172.62092253521101</v>
      </c>
      <c r="K12" s="10" t="s">
        <v>152</v>
      </c>
      <c r="L12" s="9">
        <v>39.323535211267597</v>
      </c>
      <c r="M12" s="10" t="s">
        <v>152</v>
      </c>
      <c r="N12" s="9">
        <v>646.60567605633798</v>
      </c>
      <c r="O12" s="10" t="s">
        <v>152</v>
      </c>
      <c r="P12" s="9">
        <v>392.26649647887302</v>
      </c>
      <c r="Q12" s="10" t="s">
        <v>152</v>
      </c>
      <c r="R12" s="9">
        <v>2789.7846443662002</v>
      </c>
      <c r="S12" s="10" t="s">
        <v>169</v>
      </c>
    </row>
    <row r="13" spans="1:19" x14ac:dyDescent="0.2">
      <c r="A13" s="12" t="s">
        <v>172</v>
      </c>
      <c r="B13" s="9">
        <v>30.238877133105799</v>
      </c>
      <c r="C13" s="10" t="s">
        <v>152</v>
      </c>
      <c r="D13" s="9">
        <v>875.24703754266204</v>
      </c>
      <c r="E13" s="10" t="s">
        <v>152</v>
      </c>
      <c r="F13" s="9">
        <v>26.6317695221843</v>
      </c>
      <c r="G13" s="10" t="s">
        <v>169</v>
      </c>
      <c r="H13" s="9">
        <v>602.78632764505096</v>
      </c>
      <c r="I13" s="10" t="s">
        <v>152</v>
      </c>
      <c r="J13" s="9">
        <v>165.17943003413001</v>
      </c>
      <c r="K13" s="10" t="s">
        <v>152</v>
      </c>
      <c r="L13" s="9">
        <v>48.472290102389103</v>
      </c>
      <c r="M13" s="10" t="s">
        <v>152</v>
      </c>
      <c r="N13" s="9">
        <v>647.173136518771</v>
      </c>
      <c r="O13" s="10" t="s">
        <v>152</v>
      </c>
      <c r="P13" s="9">
        <v>401.23481228668902</v>
      </c>
      <c r="Q13" s="10" t="s">
        <v>152</v>
      </c>
      <c r="R13" s="9">
        <v>2796.9636807849802</v>
      </c>
      <c r="S13" s="10" t="s">
        <v>169</v>
      </c>
    </row>
    <row r="14" spans="1:19" x14ac:dyDescent="0.2">
      <c r="A14" s="12" t="s">
        <v>173</v>
      </c>
      <c r="B14" s="9">
        <v>30.158464344942001</v>
      </c>
      <c r="C14" s="10" t="s">
        <v>152</v>
      </c>
      <c r="D14" s="9">
        <v>849.89495522388097</v>
      </c>
      <c r="E14" s="10" t="s">
        <v>152</v>
      </c>
      <c r="F14" s="9">
        <v>25.762606898839099</v>
      </c>
      <c r="G14" s="10" t="s">
        <v>169</v>
      </c>
      <c r="H14" s="9">
        <v>628.53689883913796</v>
      </c>
      <c r="I14" s="10" t="s">
        <v>152</v>
      </c>
      <c r="J14" s="9">
        <v>160.134968490879</v>
      </c>
      <c r="K14" s="10" t="s">
        <v>152</v>
      </c>
      <c r="L14" s="9">
        <v>49.229804311774501</v>
      </c>
      <c r="M14" s="10" t="s">
        <v>152</v>
      </c>
      <c r="N14" s="9">
        <v>654.75090547263699</v>
      </c>
      <c r="O14" s="10" t="s">
        <v>152</v>
      </c>
      <c r="P14" s="9">
        <v>427.58600000000001</v>
      </c>
      <c r="Q14" s="10" t="s">
        <v>152</v>
      </c>
      <c r="R14" s="9">
        <v>2826.0546035820898</v>
      </c>
      <c r="S14" s="10" t="s">
        <v>169</v>
      </c>
    </row>
    <row r="15" spans="1:19" x14ac:dyDescent="0.2">
      <c r="A15" s="12" t="s">
        <v>174</v>
      </c>
      <c r="B15" s="9">
        <v>30.972887820512799</v>
      </c>
      <c r="C15" s="10" t="s">
        <v>152</v>
      </c>
      <c r="D15" s="9">
        <v>882.225474358974</v>
      </c>
      <c r="E15" s="10" t="s">
        <v>152</v>
      </c>
      <c r="F15" s="9">
        <v>25.486333333333299</v>
      </c>
      <c r="G15" s="10" t="s">
        <v>169</v>
      </c>
      <c r="H15" s="9">
        <v>633.77019452464799</v>
      </c>
      <c r="I15" s="10" t="s">
        <v>152</v>
      </c>
      <c r="J15" s="9">
        <v>163.54146794871801</v>
      </c>
      <c r="K15" s="10" t="s">
        <v>152</v>
      </c>
      <c r="L15" s="9">
        <v>49.794189102564097</v>
      </c>
      <c r="M15" s="10" t="s">
        <v>152</v>
      </c>
      <c r="N15" s="9">
        <v>664.77060897435899</v>
      </c>
      <c r="O15" s="10" t="s">
        <v>152</v>
      </c>
      <c r="P15" s="9">
        <v>446.41354487179501</v>
      </c>
      <c r="Q15" s="10" t="s">
        <v>152</v>
      </c>
      <c r="R15" s="9">
        <v>2896.9747009348998</v>
      </c>
      <c r="S15" s="10" t="s">
        <v>169</v>
      </c>
    </row>
    <row r="16" spans="1:19" x14ac:dyDescent="0.2">
      <c r="A16" s="12" t="s">
        <v>176</v>
      </c>
      <c r="B16" s="9">
        <v>31.301300155521002</v>
      </c>
      <c r="C16" s="10" t="s">
        <v>152</v>
      </c>
      <c r="D16" s="9">
        <v>938.38310730948695</v>
      </c>
      <c r="E16" s="10" t="s">
        <v>152</v>
      </c>
      <c r="F16" s="9">
        <v>26.649291353032702</v>
      </c>
      <c r="G16" s="10" t="s">
        <v>169</v>
      </c>
      <c r="H16" s="9">
        <v>664.13167029549004</v>
      </c>
      <c r="I16" s="10" t="s">
        <v>152</v>
      </c>
      <c r="J16" s="9">
        <v>167.77945256609601</v>
      </c>
      <c r="K16" s="10" t="s">
        <v>152</v>
      </c>
      <c r="L16" s="9">
        <v>46.897418351477498</v>
      </c>
      <c r="M16" s="10" t="s">
        <v>152</v>
      </c>
      <c r="N16" s="9">
        <v>665.93576671850701</v>
      </c>
      <c r="O16" s="10" t="s">
        <v>152</v>
      </c>
      <c r="P16" s="9">
        <v>482.39869312348401</v>
      </c>
      <c r="Q16" s="10" t="s">
        <v>152</v>
      </c>
      <c r="R16" s="9">
        <v>3023.4766998731002</v>
      </c>
      <c r="S16" s="10" t="s">
        <v>169</v>
      </c>
    </row>
    <row r="17" spans="1:19" x14ac:dyDescent="0.2">
      <c r="A17" s="12" t="s">
        <v>177</v>
      </c>
      <c r="B17" s="9">
        <v>31.982133738601799</v>
      </c>
      <c r="C17" s="10" t="s">
        <v>152</v>
      </c>
      <c r="D17" s="9">
        <v>184.83352279635301</v>
      </c>
      <c r="E17" s="10" t="s">
        <v>169</v>
      </c>
      <c r="F17" s="9">
        <v>27.184665653495401</v>
      </c>
      <c r="G17" s="10" t="s">
        <v>169</v>
      </c>
      <c r="H17" s="9">
        <v>643.811039513678</v>
      </c>
      <c r="I17" s="10" t="s">
        <v>152</v>
      </c>
      <c r="J17" s="9">
        <v>161.041574468085</v>
      </c>
      <c r="K17" s="10" t="s">
        <v>152</v>
      </c>
      <c r="L17" s="9">
        <v>53.020829787234</v>
      </c>
      <c r="M17" s="10" t="s">
        <v>152</v>
      </c>
      <c r="N17" s="9">
        <v>646.50910691315505</v>
      </c>
      <c r="O17" s="10" t="s">
        <v>152</v>
      </c>
      <c r="P17" s="9">
        <v>456.70090273556201</v>
      </c>
      <c r="Q17" s="10" t="s">
        <v>152</v>
      </c>
      <c r="R17" s="9">
        <v>2205.0837756061601</v>
      </c>
      <c r="S17" s="10" t="s">
        <v>169</v>
      </c>
    </row>
    <row r="18" spans="1:19" x14ac:dyDescent="0.2">
      <c r="A18" s="12" t="s">
        <v>178</v>
      </c>
      <c r="B18" s="9">
        <v>27.851522827687798</v>
      </c>
      <c r="C18" s="10" t="s">
        <v>152</v>
      </c>
      <c r="D18" s="9">
        <v>653.58555817378499</v>
      </c>
      <c r="E18" s="10" t="s">
        <v>152</v>
      </c>
      <c r="F18" s="9">
        <v>25.159036818851298</v>
      </c>
      <c r="G18" s="10" t="s">
        <v>169</v>
      </c>
      <c r="H18" s="9">
        <v>598.24112812960198</v>
      </c>
      <c r="I18" s="10" t="s">
        <v>152</v>
      </c>
      <c r="J18" s="9">
        <v>153.33255964653901</v>
      </c>
      <c r="K18" s="10" t="s">
        <v>152</v>
      </c>
      <c r="L18" s="9">
        <v>47.873749631811499</v>
      </c>
      <c r="M18" s="10" t="s">
        <v>152</v>
      </c>
      <c r="N18" s="9">
        <v>610.13569072164898</v>
      </c>
      <c r="O18" s="10" t="s">
        <v>152</v>
      </c>
      <c r="P18" s="9">
        <v>430.236886597938</v>
      </c>
      <c r="Q18" s="10" t="s">
        <v>152</v>
      </c>
      <c r="R18" s="9">
        <v>2546.4161325478599</v>
      </c>
      <c r="S18" s="10" t="s">
        <v>169</v>
      </c>
    </row>
    <row r="19" spans="1:19" x14ac:dyDescent="0.2">
      <c r="A19" s="12" t="s">
        <v>179</v>
      </c>
      <c r="B19" s="9">
        <v>29.744138129496399</v>
      </c>
      <c r="C19" s="10" t="s">
        <v>152</v>
      </c>
      <c r="D19" s="9">
        <v>702.419369784173</v>
      </c>
      <c r="E19" s="10" t="s">
        <v>152</v>
      </c>
      <c r="F19" s="9">
        <v>28.099000276259002</v>
      </c>
      <c r="G19" s="10" t="s">
        <v>169</v>
      </c>
      <c r="H19" s="9">
        <v>640.69439712230201</v>
      </c>
      <c r="I19" s="10" t="s">
        <v>152</v>
      </c>
      <c r="J19" s="9">
        <v>165.79021582733799</v>
      </c>
      <c r="K19" s="10" t="s">
        <v>152</v>
      </c>
      <c r="L19" s="9">
        <v>50.837194244604298</v>
      </c>
      <c r="M19" s="10" t="s">
        <v>152</v>
      </c>
      <c r="N19" s="9">
        <v>672.01655539568401</v>
      </c>
      <c r="O19" s="10" t="s">
        <v>152</v>
      </c>
      <c r="P19" s="9">
        <v>468.80792230215798</v>
      </c>
      <c r="Q19" s="10" t="s">
        <v>152</v>
      </c>
      <c r="R19" s="9">
        <v>2758.4087930820101</v>
      </c>
      <c r="S19" s="10" t="s">
        <v>169</v>
      </c>
    </row>
    <row r="20" spans="1:19" x14ac:dyDescent="0.2">
      <c r="A20" s="12" t="s">
        <v>180</v>
      </c>
      <c r="B20" s="9">
        <v>33.067985915492997</v>
      </c>
      <c r="C20" s="10" t="s">
        <v>152</v>
      </c>
      <c r="D20" s="9">
        <v>736.08883943661999</v>
      </c>
      <c r="E20" s="10" t="s">
        <v>152</v>
      </c>
      <c r="F20" s="9">
        <v>42.060189870422498</v>
      </c>
      <c r="G20" s="10" t="s">
        <v>169</v>
      </c>
      <c r="H20" s="9">
        <v>677.96436056337996</v>
      </c>
      <c r="I20" s="10" t="s">
        <v>152</v>
      </c>
      <c r="J20" s="9">
        <v>179.82920845070399</v>
      </c>
      <c r="K20" s="10" t="s">
        <v>186</v>
      </c>
      <c r="L20" s="9">
        <v>60.507349295774603</v>
      </c>
      <c r="M20" s="10" t="s">
        <v>152</v>
      </c>
      <c r="N20" s="9">
        <v>723.37470985915502</v>
      </c>
      <c r="O20" s="10" t="s">
        <v>152</v>
      </c>
      <c r="P20" s="9">
        <v>501.566101408451</v>
      </c>
      <c r="Q20" s="10" t="s">
        <v>194</v>
      </c>
      <c r="R20" s="9">
        <v>2954.4587448000002</v>
      </c>
      <c r="S20" s="10" t="s">
        <v>169</v>
      </c>
    </row>
    <row r="21" spans="1:19" x14ac:dyDescent="0.2">
      <c r="A21" s="12" t="s">
        <v>181</v>
      </c>
      <c r="B21" s="9">
        <v>30.084441700960198</v>
      </c>
      <c r="C21" s="10" t="s">
        <v>152</v>
      </c>
      <c r="D21" s="9">
        <v>654.550279789054</v>
      </c>
      <c r="E21" s="10" t="s">
        <v>152</v>
      </c>
      <c r="F21" s="9">
        <v>49.521478814814799</v>
      </c>
      <c r="G21" s="10" t="s">
        <v>169</v>
      </c>
      <c r="H21" s="9">
        <v>537.21377503429403</v>
      </c>
      <c r="I21" s="10" t="s">
        <v>152</v>
      </c>
      <c r="J21" s="9">
        <v>159.48974901783299</v>
      </c>
      <c r="K21" s="10" t="s">
        <v>152</v>
      </c>
      <c r="L21" s="9">
        <v>50.081503429355301</v>
      </c>
      <c r="M21" s="10" t="s">
        <v>152</v>
      </c>
      <c r="N21" s="9">
        <v>654.66485568182702</v>
      </c>
      <c r="O21" s="10" t="s">
        <v>152</v>
      </c>
      <c r="P21" s="9">
        <v>473.87304526749</v>
      </c>
      <c r="Q21" s="10" t="s">
        <v>152</v>
      </c>
      <c r="R21" s="9">
        <v>2609.4791287356302</v>
      </c>
      <c r="S21" s="10" t="s">
        <v>169</v>
      </c>
    </row>
    <row r="22" spans="1:19" x14ac:dyDescent="0.2">
      <c r="A22" s="12" t="s">
        <v>182</v>
      </c>
      <c r="B22" s="9">
        <v>29.3302641509434</v>
      </c>
      <c r="C22" s="10" t="s">
        <v>152</v>
      </c>
      <c r="D22" s="9">
        <v>653.62094609164399</v>
      </c>
      <c r="E22" s="10" t="s">
        <v>152</v>
      </c>
      <c r="F22" s="9">
        <v>54.619206714285703</v>
      </c>
      <c r="G22" s="10" t="s">
        <v>169</v>
      </c>
      <c r="H22" s="9">
        <v>535.83914285714297</v>
      </c>
      <c r="I22" s="10" t="s">
        <v>152</v>
      </c>
      <c r="J22" s="9">
        <v>159.085054442884</v>
      </c>
      <c r="K22" s="10" t="s">
        <v>152</v>
      </c>
      <c r="L22" s="9">
        <v>49.262058382749302</v>
      </c>
      <c r="M22" s="10" t="s">
        <v>152</v>
      </c>
      <c r="N22" s="9">
        <v>653.98018505458197</v>
      </c>
      <c r="O22" s="10" t="s">
        <v>368</v>
      </c>
      <c r="P22" s="9">
        <v>480.72413207547203</v>
      </c>
      <c r="Q22" s="10" t="s">
        <v>152</v>
      </c>
      <c r="R22" s="9">
        <v>2616.4609897697001</v>
      </c>
      <c r="S22" s="10" t="s">
        <v>169</v>
      </c>
    </row>
    <row r="23" spans="1:19" x14ac:dyDescent="0.2">
      <c r="A23" s="12" t="s">
        <v>184</v>
      </c>
      <c r="B23" s="9">
        <v>27.634659574468099</v>
      </c>
      <c r="C23" s="10" t="s">
        <v>152</v>
      </c>
      <c r="D23" s="9">
        <v>704.17480053191503</v>
      </c>
      <c r="E23" s="10" t="s">
        <v>226</v>
      </c>
      <c r="F23" s="9">
        <v>60.142764414893598</v>
      </c>
      <c r="G23" s="10" t="s">
        <v>169</v>
      </c>
      <c r="H23" s="9">
        <v>566.24629787234096</v>
      </c>
      <c r="I23" s="10" t="s">
        <v>152</v>
      </c>
      <c r="J23" s="9">
        <v>165.01140159574501</v>
      </c>
      <c r="K23" s="10" t="s">
        <v>152</v>
      </c>
      <c r="L23" s="9">
        <v>52.238521276595698</v>
      </c>
      <c r="M23" s="10" t="s">
        <v>152</v>
      </c>
      <c r="N23" s="9">
        <v>687.034751019282</v>
      </c>
      <c r="O23" s="10" t="s">
        <v>227</v>
      </c>
      <c r="P23" s="9">
        <v>507.07450265957402</v>
      </c>
      <c r="Q23" s="10" t="s">
        <v>152</v>
      </c>
      <c r="R23" s="9">
        <v>2769.55769894481</v>
      </c>
      <c r="S23" s="10" t="s">
        <v>169</v>
      </c>
    </row>
    <row r="24" spans="1:19" x14ac:dyDescent="0.2">
      <c r="A24" s="12" t="s">
        <v>185</v>
      </c>
      <c r="B24" s="9">
        <v>25.591372549019599</v>
      </c>
      <c r="C24" s="10" t="s">
        <v>152</v>
      </c>
      <c r="D24" s="9">
        <v>650.72876339869299</v>
      </c>
      <c r="E24" s="10" t="s">
        <v>152</v>
      </c>
      <c r="F24" s="9">
        <v>54.056943979084998</v>
      </c>
      <c r="G24" s="10" t="s">
        <v>169</v>
      </c>
      <c r="H24" s="9">
        <v>522.59366282969904</v>
      </c>
      <c r="I24" s="10" t="s">
        <v>152</v>
      </c>
      <c r="J24" s="9">
        <v>152.22665098039201</v>
      </c>
      <c r="K24" s="10" t="s">
        <v>152</v>
      </c>
      <c r="L24" s="9">
        <v>48.988125751634001</v>
      </c>
      <c r="M24" s="10" t="s">
        <v>152</v>
      </c>
      <c r="N24" s="9">
        <v>636.12130980392203</v>
      </c>
      <c r="O24" s="10" t="s">
        <v>228</v>
      </c>
      <c r="P24" s="9">
        <v>460.20927058823497</v>
      </c>
      <c r="Q24" s="10" t="s">
        <v>152</v>
      </c>
      <c r="R24" s="9">
        <v>2550.51609988068</v>
      </c>
      <c r="S24" s="10" t="s">
        <v>169</v>
      </c>
    </row>
    <row r="25" spans="1:19" x14ac:dyDescent="0.2">
      <c r="A25" s="12" t="s">
        <v>187</v>
      </c>
      <c r="B25" s="9">
        <v>25.574992307692298</v>
      </c>
      <c r="C25" s="10" t="s">
        <v>152</v>
      </c>
      <c r="D25" s="9">
        <v>676.90252820512796</v>
      </c>
      <c r="E25" s="10" t="s">
        <v>152</v>
      </c>
      <c r="F25" s="9">
        <v>59.857294871794899</v>
      </c>
      <c r="G25" s="10" t="s">
        <v>169</v>
      </c>
      <c r="H25" s="9">
        <v>540.67321017223105</v>
      </c>
      <c r="I25" s="10" t="s">
        <v>152</v>
      </c>
      <c r="J25" s="9">
        <v>155.141966666667</v>
      </c>
      <c r="K25" s="10" t="s">
        <v>152</v>
      </c>
      <c r="L25" s="9">
        <v>49.712536684615401</v>
      </c>
      <c r="M25" s="10" t="s">
        <v>152</v>
      </c>
      <c r="N25" s="9">
        <v>644.03195071612902</v>
      </c>
      <c r="O25" s="10" t="s">
        <v>152</v>
      </c>
      <c r="P25" s="9">
        <v>464.594253846154</v>
      </c>
      <c r="Q25" s="10" t="s">
        <v>152</v>
      </c>
      <c r="R25" s="9">
        <v>2616.4887334704099</v>
      </c>
      <c r="S25" s="10" t="s">
        <v>169</v>
      </c>
    </row>
    <row r="26" spans="1:19" x14ac:dyDescent="0.2">
      <c r="A26" s="12" t="s">
        <v>188</v>
      </c>
      <c r="B26" s="9">
        <v>30.133815889029002</v>
      </c>
      <c r="C26" s="10" t="s">
        <v>261</v>
      </c>
      <c r="D26" s="9">
        <v>878.89682219419899</v>
      </c>
      <c r="E26" s="10" t="s">
        <v>261</v>
      </c>
      <c r="F26" s="9">
        <v>60.769984867591397</v>
      </c>
      <c r="G26" s="10" t="s">
        <v>369</v>
      </c>
      <c r="H26" s="9">
        <v>641.67749891818403</v>
      </c>
      <c r="I26" s="10" t="s">
        <v>261</v>
      </c>
      <c r="J26" s="9">
        <v>188.26081210592699</v>
      </c>
      <c r="K26" s="10" t="s">
        <v>261</v>
      </c>
      <c r="L26" s="9">
        <v>59.101321435056697</v>
      </c>
      <c r="M26" s="10" t="s">
        <v>261</v>
      </c>
      <c r="N26" s="9">
        <v>786.29323232932495</v>
      </c>
      <c r="O26" s="10" t="s">
        <v>261</v>
      </c>
      <c r="P26" s="9">
        <v>528.35753846153898</v>
      </c>
      <c r="Q26" s="10" t="s">
        <v>261</v>
      </c>
      <c r="R26" s="9">
        <v>3173.4910262008498</v>
      </c>
      <c r="S26" s="10" t="s">
        <v>169</v>
      </c>
    </row>
    <row r="27" spans="1:19" x14ac:dyDescent="0.2">
      <c r="A27" s="12" t="s">
        <v>189</v>
      </c>
      <c r="B27" s="9">
        <v>27.533997509340001</v>
      </c>
      <c r="C27" s="10" t="s">
        <v>152</v>
      </c>
      <c r="D27" s="9">
        <v>871.52865006226705</v>
      </c>
      <c r="E27" s="10" t="s">
        <v>152</v>
      </c>
      <c r="F27" s="9">
        <v>58.913051058530499</v>
      </c>
      <c r="G27" s="10" t="s">
        <v>262</v>
      </c>
      <c r="H27" s="9">
        <v>669.54044914627696</v>
      </c>
      <c r="I27" s="10" t="s">
        <v>152</v>
      </c>
      <c r="J27" s="9">
        <v>193.92788792029901</v>
      </c>
      <c r="K27" s="10" t="s">
        <v>152</v>
      </c>
      <c r="L27" s="9">
        <v>64.228565693648804</v>
      </c>
      <c r="M27" s="10" t="s">
        <v>152</v>
      </c>
      <c r="N27" s="9">
        <v>788.20192321755303</v>
      </c>
      <c r="O27" s="10" t="s">
        <v>152</v>
      </c>
      <c r="P27" s="9">
        <v>509.05145703611498</v>
      </c>
      <c r="Q27" s="10" t="s">
        <v>152</v>
      </c>
      <c r="R27" s="9">
        <v>3182.9259816440299</v>
      </c>
      <c r="S27" s="10" t="s">
        <v>152</v>
      </c>
    </row>
    <row r="28" spans="1:19" x14ac:dyDescent="0.2">
      <c r="A28" s="12" t="s">
        <v>190</v>
      </c>
      <c r="B28" s="9">
        <v>26.413527620098002</v>
      </c>
      <c r="C28" s="10" t="s">
        <v>152</v>
      </c>
      <c r="D28" s="9">
        <v>916.94341421568595</v>
      </c>
      <c r="E28" s="10" t="s">
        <v>152</v>
      </c>
      <c r="F28" s="9">
        <v>51.641098039215699</v>
      </c>
      <c r="G28" s="10" t="s">
        <v>152</v>
      </c>
      <c r="H28" s="9">
        <v>710.516880228383</v>
      </c>
      <c r="I28" s="10" t="s">
        <v>152</v>
      </c>
      <c r="J28" s="9">
        <v>201.589352941177</v>
      </c>
      <c r="K28" s="10" t="s">
        <v>152</v>
      </c>
      <c r="L28" s="9">
        <v>67.975260664215696</v>
      </c>
      <c r="M28" s="10" t="s">
        <v>152</v>
      </c>
      <c r="N28" s="9">
        <v>859.36305574261996</v>
      </c>
      <c r="O28" s="10" t="s">
        <v>152</v>
      </c>
      <c r="P28" s="9">
        <v>553.20096568627503</v>
      </c>
      <c r="Q28" s="10" t="s">
        <v>152</v>
      </c>
      <c r="R28" s="9">
        <v>3387.6435551376699</v>
      </c>
      <c r="S28" s="10" t="s">
        <v>152</v>
      </c>
    </row>
    <row r="29" spans="1:19" x14ac:dyDescent="0.2">
      <c r="A29" s="12" t="s">
        <v>191</v>
      </c>
      <c r="B29" s="9">
        <v>30.172409856975399</v>
      </c>
      <c r="C29" s="10" t="s">
        <v>152</v>
      </c>
      <c r="D29" s="9">
        <v>1006.73804689332</v>
      </c>
      <c r="E29" s="10" t="s">
        <v>152</v>
      </c>
      <c r="F29" s="9">
        <v>39.737601406799499</v>
      </c>
      <c r="G29" s="10" t="s">
        <v>152</v>
      </c>
      <c r="H29" s="9">
        <v>733.89521280733902</v>
      </c>
      <c r="I29" s="10" t="s">
        <v>152</v>
      </c>
      <c r="J29" s="9">
        <v>206.98584759671701</v>
      </c>
      <c r="K29" s="10" t="s">
        <v>152</v>
      </c>
      <c r="L29" s="9">
        <v>69.981622529894494</v>
      </c>
      <c r="M29" s="10" t="s">
        <v>152</v>
      </c>
      <c r="N29" s="9">
        <v>896.38717235908803</v>
      </c>
      <c r="O29" s="10" t="s">
        <v>152</v>
      </c>
      <c r="P29" s="9">
        <v>604.57995545134804</v>
      </c>
      <c r="Q29" s="10" t="s">
        <v>152</v>
      </c>
      <c r="R29" s="9">
        <v>3588.4778689014802</v>
      </c>
      <c r="S29" s="10" t="s">
        <v>152</v>
      </c>
    </row>
    <row r="30" spans="1:19" x14ac:dyDescent="0.2">
      <c r="A30" s="12" t="s">
        <v>192</v>
      </c>
      <c r="B30" s="9">
        <v>28.2776982059146</v>
      </c>
      <c r="C30" s="10" t="s">
        <v>152</v>
      </c>
      <c r="D30" s="9">
        <v>912.51424972617804</v>
      </c>
      <c r="E30" s="10" t="s">
        <v>152</v>
      </c>
      <c r="F30" s="9">
        <v>34.845303395399803</v>
      </c>
      <c r="G30" s="10" t="s">
        <v>152</v>
      </c>
      <c r="H30" s="9">
        <v>685.06127786860895</v>
      </c>
      <c r="I30" s="10" t="s">
        <v>152</v>
      </c>
      <c r="J30" s="9">
        <v>201.14006790799601</v>
      </c>
      <c r="K30" s="10" t="s">
        <v>152</v>
      </c>
      <c r="L30" s="9">
        <v>66.685533018619907</v>
      </c>
      <c r="M30" s="10" t="s">
        <v>152</v>
      </c>
      <c r="N30" s="9">
        <v>814.21321698312204</v>
      </c>
      <c r="O30" s="10" t="s">
        <v>152</v>
      </c>
      <c r="P30" s="9">
        <v>573.50570865279303</v>
      </c>
      <c r="Q30" s="10" t="s">
        <v>152</v>
      </c>
      <c r="R30" s="9">
        <v>3316.2430557586299</v>
      </c>
      <c r="S30" s="10" t="s">
        <v>152</v>
      </c>
    </row>
    <row r="31" spans="1:19" x14ac:dyDescent="0.2">
      <c r="A31" s="12" t="s">
        <v>193</v>
      </c>
      <c r="B31" s="9">
        <v>29.052047987381702</v>
      </c>
      <c r="C31" s="10" t="s">
        <v>152</v>
      </c>
      <c r="D31" s="9">
        <v>990.75566771819194</v>
      </c>
      <c r="E31" s="10" t="s">
        <v>152</v>
      </c>
      <c r="F31" s="9">
        <v>30.998287413249201</v>
      </c>
      <c r="G31" s="10" t="s">
        <v>263</v>
      </c>
      <c r="H31" s="9">
        <v>727.89421550115696</v>
      </c>
      <c r="I31" s="10" t="s">
        <v>152</v>
      </c>
      <c r="J31" s="9">
        <v>214.64870662460601</v>
      </c>
      <c r="K31" s="10" t="s">
        <v>152</v>
      </c>
      <c r="L31" s="9">
        <v>70.650475722397502</v>
      </c>
      <c r="M31" s="10" t="s">
        <v>152</v>
      </c>
      <c r="N31" s="9">
        <v>863.39481183928899</v>
      </c>
      <c r="O31" s="10" t="s">
        <v>152</v>
      </c>
      <c r="P31" s="9">
        <v>633.57214931650901</v>
      </c>
      <c r="Q31" s="10" t="s">
        <v>152</v>
      </c>
      <c r="R31" s="9">
        <v>3560.9663621227801</v>
      </c>
      <c r="S31" s="10" t="s">
        <v>152</v>
      </c>
    </row>
    <row r="32" spans="1:19" x14ac:dyDescent="0.2">
      <c r="A32" s="15" t="s">
        <v>195</v>
      </c>
      <c r="B32" s="13">
        <v>25.246942000000001</v>
      </c>
      <c r="C32" s="14" t="s">
        <v>152</v>
      </c>
      <c r="D32" s="13">
        <v>870.01</v>
      </c>
      <c r="E32" s="14" t="s">
        <v>152</v>
      </c>
      <c r="F32" s="13">
        <v>27.102540999999999</v>
      </c>
      <c r="G32" s="14" t="s">
        <v>152</v>
      </c>
      <c r="H32" s="13">
        <v>667.31473745000005</v>
      </c>
      <c r="I32" s="14" t="s">
        <v>152</v>
      </c>
      <c r="J32" s="13">
        <v>200.22499999999999</v>
      </c>
      <c r="K32" s="14" t="s">
        <v>152</v>
      </c>
      <c r="L32" s="13">
        <v>64.288942000000006</v>
      </c>
      <c r="M32" s="14" t="s">
        <v>152</v>
      </c>
      <c r="N32" s="13">
        <v>764.64924205</v>
      </c>
      <c r="O32" s="14" t="s">
        <v>152</v>
      </c>
      <c r="P32" s="13">
        <v>575.08000000000004</v>
      </c>
      <c r="Q32" s="14" t="s">
        <v>152</v>
      </c>
      <c r="R32" s="13">
        <v>3193.9174045</v>
      </c>
      <c r="S32" s="14" t="s">
        <v>152</v>
      </c>
    </row>
    <row r="34" spans="1:2" x14ac:dyDescent="0.2">
      <c r="A34" s="16" t="s">
        <v>196</v>
      </c>
      <c r="B34" s="16" t="s">
        <v>211</v>
      </c>
    </row>
    <row r="36" spans="1:2" x14ac:dyDescent="0.2">
      <c r="B36" s="16" t="s">
        <v>370</v>
      </c>
    </row>
    <row r="37" spans="1:2" x14ac:dyDescent="0.2">
      <c r="B37" s="16" t="s">
        <v>371</v>
      </c>
    </row>
    <row r="38" spans="1:2" x14ac:dyDescent="0.2">
      <c r="B38" s="16" t="s">
        <v>372</v>
      </c>
    </row>
    <row r="39" spans="1:2" x14ac:dyDescent="0.2">
      <c r="B39" s="16" t="s">
        <v>373</v>
      </c>
    </row>
    <row r="40" spans="1:2" x14ac:dyDescent="0.2">
      <c r="B40" s="16" t="s">
        <v>374</v>
      </c>
    </row>
    <row r="41" spans="1:2" x14ac:dyDescent="0.2">
      <c r="B41" s="16" t="s">
        <v>375</v>
      </c>
    </row>
    <row r="42" spans="1:2" x14ac:dyDescent="0.2">
      <c r="B42" s="16" t="s">
        <v>376</v>
      </c>
    </row>
    <row r="43" spans="1:2" x14ac:dyDescent="0.2">
      <c r="B43" s="16" t="s">
        <v>377</v>
      </c>
    </row>
    <row r="44" spans="1:2" x14ac:dyDescent="0.2">
      <c r="B44" s="16" t="s">
        <v>378</v>
      </c>
    </row>
    <row r="45" spans="1:2" x14ac:dyDescent="0.2">
      <c r="B45" s="16" t="s">
        <v>379</v>
      </c>
    </row>
    <row r="46" spans="1:2" x14ac:dyDescent="0.2">
      <c r="B46" s="16" t="s">
        <v>380</v>
      </c>
    </row>
    <row r="47" spans="1:2" x14ac:dyDescent="0.2">
      <c r="B47" s="16" t="s">
        <v>381</v>
      </c>
    </row>
    <row r="48" spans="1:2" x14ac:dyDescent="0.2">
      <c r="B48" s="16" t="s">
        <v>382</v>
      </c>
    </row>
    <row r="49" spans="1:2" x14ac:dyDescent="0.2">
      <c r="B49" s="16" t="s">
        <v>363</v>
      </c>
    </row>
    <row r="51" spans="1:2" x14ac:dyDescent="0.2">
      <c r="B51" s="16" t="s">
        <v>203</v>
      </c>
    </row>
    <row r="54" spans="1:2" x14ac:dyDescent="0.2">
      <c r="A54" s="17" t="str">
        <f>HYPERLINK("#'LOTTERIES 5'!A2", "&lt;&lt;&lt; Previous table")</f>
        <v>&lt;&lt;&lt; Previous table</v>
      </c>
    </row>
    <row r="55" spans="1:2" x14ac:dyDescent="0.2">
      <c r="A55" s="17" t="str">
        <f>HYPERLINK("#'LOTTERIES 7'!A2",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S5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HYPERLINK("#'INDEX'!B72", "Link to index")</f>
        <v>Link to index</v>
      </c>
    </row>
    <row r="2" spans="1:19" ht="15.75" customHeight="1" x14ac:dyDescent="0.2">
      <c r="A2" s="27" t="s">
        <v>384</v>
      </c>
      <c r="B2" s="28"/>
      <c r="C2" s="28"/>
      <c r="D2" s="28"/>
      <c r="E2" s="28"/>
      <c r="F2" s="28"/>
      <c r="G2" s="28"/>
      <c r="H2" s="28"/>
      <c r="I2" s="28"/>
      <c r="J2" s="28"/>
      <c r="K2" s="28"/>
      <c r="L2" s="28"/>
      <c r="M2" s="28"/>
      <c r="N2" s="28"/>
      <c r="O2" s="28"/>
      <c r="P2" s="28"/>
      <c r="Q2" s="28"/>
      <c r="R2" s="28"/>
      <c r="S2" s="28"/>
    </row>
    <row r="3" spans="1:19" ht="15.75" customHeight="1" x14ac:dyDescent="0.2">
      <c r="A3" s="27" t="s">
        <v>83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67.872620986493004</v>
      </c>
      <c r="C7" s="10" t="s">
        <v>152</v>
      </c>
      <c r="D7" s="18">
        <v>75.925499781284103</v>
      </c>
      <c r="E7" s="10" t="s">
        <v>152</v>
      </c>
      <c r="F7" s="18">
        <v>104.42426873173901</v>
      </c>
      <c r="G7" s="10" t="s">
        <v>152</v>
      </c>
      <c r="H7" s="18">
        <v>119.99879124864</v>
      </c>
      <c r="I7" s="10" t="s">
        <v>152</v>
      </c>
      <c r="J7" s="18">
        <v>72.867057876811799</v>
      </c>
      <c r="K7" s="10" t="s">
        <v>152</v>
      </c>
      <c r="L7" s="18">
        <v>54.3722764824115</v>
      </c>
      <c r="M7" s="10" t="s">
        <v>152</v>
      </c>
      <c r="N7" s="18">
        <v>89.008974872812601</v>
      </c>
      <c r="O7" s="10" t="s">
        <v>152</v>
      </c>
      <c r="P7" s="18">
        <v>132.26665895460599</v>
      </c>
      <c r="Q7" s="10" t="s">
        <v>152</v>
      </c>
      <c r="R7" s="18">
        <v>92.047303370700206</v>
      </c>
      <c r="S7" s="10" t="s">
        <v>152</v>
      </c>
    </row>
    <row r="8" spans="1:19" x14ac:dyDescent="0.2">
      <c r="A8" s="12" t="s">
        <v>164</v>
      </c>
      <c r="B8" s="18">
        <v>73.097015003310602</v>
      </c>
      <c r="C8" s="10" t="s">
        <v>152</v>
      </c>
      <c r="D8" s="18">
        <v>92.661345179001003</v>
      </c>
      <c r="E8" s="10" t="s">
        <v>152</v>
      </c>
      <c r="F8" s="18">
        <v>101.73830730175099</v>
      </c>
      <c r="G8" s="10" t="s">
        <v>152</v>
      </c>
      <c r="H8" s="18">
        <v>118.079311022507</v>
      </c>
      <c r="I8" s="10" t="s">
        <v>152</v>
      </c>
      <c r="J8" s="18">
        <v>78.992742745468803</v>
      </c>
      <c r="K8" s="10" t="s">
        <v>152</v>
      </c>
      <c r="L8" s="18">
        <v>58.1645753757943</v>
      </c>
      <c r="M8" s="10" t="s">
        <v>152</v>
      </c>
      <c r="N8" s="18">
        <v>92.525119830218301</v>
      </c>
      <c r="O8" s="10" t="s">
        <v>152</v>
      </c>
      <c r="P8" s="18">
        <v>133.75447741060401</v>
      </c>
      <c r="Q8" s="10" t="s">
        <v>152</v>
      </c>
      <c r="R8" s="18">
        <v>99.101864267173298</v>
      </c>
      <c r="S8" s="10" t="s">
        <v>152</v>
      </c>
    </row>
    <row r="9" spans="1:19" x14ac:dyDescent="0.2">
      <c r="A9" s="12" t="s">
        <v>165</v>
      </c>
      <c r="B9" s="18">
        <v>72.883176965316906</v>
      </c>
      <c r="C9" s="10" t="s">
        <v>152</v>
      </c>
      <c r="D9" s="18">
        <v>92.864250206372603</v>
      </c>
      <c r="E9" s="10" t="s">
        <v>152</v>
      </c>
      <c r="F9" s="18">
        <v>94.921037539902102</v>
      </c>
      <c r="G9" s="10" t="s">
        <v>169</v>
      </c>
      <c r="H9" s="18">
        <v>116.570977603855</v>
      </c>
      <c r="I9" s="10" t="s">
        <v>152</v>
      </c>
      <c r="J9" s="18">
        <v>78.848567195598804</v>
      </c>
      <c r="K9" s="10" t="s">
        <v>152</v>
      </c>
      <c r="L9" s="18">
        <v>59.885161738266497</v>
      </c>
      <c r="M9" s="10" t="s">
        <v>168</v>
      </c>
      <c r="N9" s="18">
        <v>91.729732155638104</v>
      </c>
      <c r="O9" s="10" t="s">
        <v>282</v>
      </c>
      <c r="P9" s="18">
        <v>131.63932002233</v>
      </c>
      <c r="Q9" s="10" t="s">
        <v>152</v>
      </c>
      <c r="R9" s="18">
        <v>98.509691270301403</v>
      </c>
      <c r="S9" s="10" t="s">
        <v>169</v>
      </c>
    </row>
    <row r="10" spans="1:19" x14ac:dyDescent="0.2">
      <c r="A10" s="12" t="s">
        <v>166</v>
      </c>
      <c r="B10" s="18">
        <v>74.784217889819999</v>
      </c>
      <c r="C10" s="10" t="s">
        <v>152</v>
      </c>
      <c r="D10" s="18">
        <v>99.374996314895697</v>
      </c>
      <c r="E10" s="10" t="s">
        <v>152</v>
      </c>
      <c r="F10" s="18">
        <v>93.488605590084106</v>
      </c>
      <c r="G10" s="10" t="s">
        <v>169</v>
      </c>
      <c r="H10" s="18">
        <v>120.530376484253</v>
      </c>
      <c r="I10" s="10" t="s">
        <v>152</v>
      </c>
      <c r="J10" s="18">
        <v>84.390280289214601</v>
      </c>
      <c r="K10" s="10" t="s">
        <v>152</v>
      </c>
      <c r="L10" s="18">
        <v>63.391831819413703</v>
      </c>
      <c r="M10" s="10" t="s">
        <v>152</v>
      </c>
      <c r="N10" s="18">
        <v>99.173784122851103</v>
      </c>
      <c r="O10" s="10" t="s">
        <v>152</v>
      </c>
      <c r="P10" s="18">
        <v>144.75049812339699</v>
      </c>
      <c r="Q10" s="10" t="s">
        <v>152</v>
      </c>
      <c r="R10" s="18">
        <v>105.193873368391</v>
      </c>
      <c r="S10" s="10" t="s">
        <v>169</v>
      </c>
    </row>
    <row r="11" spans="1:19" x14ac:dyDescent="0.2">
      <c r="A11" s="12" t="s">
        <v>170</v>
      </c>
      <c r="B11" s="18">
        <v>72.422049877676301</v>
      </c>
      <c r="C11" s="10" t="s">
        <v>152</v>
      </c>
      <c r="D11" s="18">
        <v>100.297496101739</v>
      </c>
      <c r="E11" s="10" t="s">
        <v>152</v>
      </c>
      <c r="F11" s="18">
        <v>93.009332628983998</v>
      </c>
      <c r="G11" s="10" t="s">
        <v>169</v>
      </c>
      <c r="H11" s="18">
        <v>119.77414854618</v>
      </c>
      <c r="I11" s="10" t="s">
        <v>152</v>
      </c>
      <c r="J11" s="18">
        <v>85.415686529504796</v>
      </c>
      <c r="K11" s="10" t="s">
        <v>152</v>
      </c>
      <c r="L11" s="18">
        <v>63.060717635925599</v>
      </c>
      <c r="M11" s="10" t="s">
        <v>152</v>
      </c>
      <c r="N11" s="18">
        <v>100.768780607591</v>
      </c>
      <c r="O11" s="10" t="s">
        <v>152</v>
      </c>
      <c r="P11" s="18">
        <v>150.49835818252399</v>
      </c>
      <c r="Q11" s="10" t="s">
        <v>152</v>
      </c>
      <c r="R11" s="18">
        <v>106.424591534111</v>
      </c>
      <c r="S11" s="10" t="s">
        <v>169</v>
      </c>
    </row>
    <row r="12" spans="1:19" x14ac:dyDescent="0.2">
      <c r="A12" s="12" t="s">
        <v>171</v>
      </c>
      <c r="B12" s="18">
        <v>70.6183955975266</v>
      </c>
      <c r="C12" s="10" t="s">
        <v>152</v>
      </c>
      <c r="D12" s="18">
        <v>101.238314626703</v>
      </c>
      <c r="E12" s="10" t="s">
        <v>152</v>
      </c>
      <c r="F12" s="18">
        <v>94.8194444444445</v>
      </c>
      <c r="G12" s="10" t="s">
        <v>169</v>
      </c>
      <c r="H12" s="18">
        <v>120.602066449997</v>
      </c>
      <c r="I12" s="10" t="s">
        <v>152</v>
      </c>
      <c r="J12" s="18">
        <v>84.794682495860997</v>
      </c>
      <c r="K12" s="10" t="s">
        <v>152</v>
      </c>
      <c r="L12" s="18">
        <v>62.440437616742301</v>
      </c>
      <c r="M12" s="10" t="s">
        <v>152</v>
      </c>
      <c r="N12" s="18">
        <v>99.213346741537904</v>
      </c>
      <c r="O12" s="10" t="s">
        <v>152</v>
      </c>
      <c r="P12" s="18">
        <v>151.76781590817001</v>
      </c>
      <c r="Q12" s="10" t="s">
        <v>152</v>
      </c>
      <c r="R12" s="18">
        <v>106.631213312272</v>
      </c>
      <c r="S12" s="10" t="s">
        <v>169</v>
      </c>
    </row>
    <row r="13" spans="1:19" x14ac:dyDescent="0.2">
      <c r="A13" s="12" t="s">
        <v>172</v>
      </c>
      <c r="B13" s="18">
        <v>70.9547080182369</v>
      </c>
      <c r="C13" s="10" t="s">
        <v>152</v>
      </c>
      <c r="D13" s="18">
        <v>102.694365369588</v>
      </c>
      <c r="E13" s="10" t="s">
        <v>152</v>
      </c>
      <c r="F13" s="18">
        <v>109.064739876524</v>
      </c>
      <c r="G13" s="10" t="s">
        <v>169</v>
      </c>
      <c r="H13" s="18">
        <v>121.465773591472</v>
      </c>
      <c r="I13" s="10" t="s">
        <v>152</v>
      </c>
      <c r="J13" s="18">
        <v>82.843689523935794</v>
      </c>
      <c r="K13" s="10" t="s">
        <v>152</v>
      </c>
      <c r="L13" s="18">
        <v>78.688763450724693</v>
      </c>
      <c r="M13" s="10" t="s">
        <v>152</v>
      </c>
      <c r="N13" s="18">
        <v>100.80769496641101</v>
      </c>
      <c r="O13" s="10" t="s">
        <v>152</v>
      </c>
      <c r="P13" s="18">
        <v>156.91387969567501</v>
      </c>
      <c r="Q13" s="10" t="s">
        <v>152</v>
      </c>
      <c r="R13" s="18">
        <v>108.639266679557</v>
      </c>
      <c r="S13" s="10" t="s">
        <v>169</v>
      </c>
    </row>
    <row r="14" spans="1:19" x14ac:dyDescent="0.2">
      <c r="A14" s="12" t="s">
        <v>173</v>
      </c>
      <c r="B14" s="18">
        <v>71.397296837387699</v>
      </c>
      <c r="C14" s="10" t="s">
        <v>152</v>
      </c>
      <c r="D14" s="18">
        <v>101.35392643481801</v>
      </c>
      <c r="E14" s="10" t="s">
        <v>152</v>
      </c>
      <c r="F14" s="18">
        <v>106.034078141724</v>
      </c>
      <c r="G14" s="10" t="s">
        <v>169</v>
      </c>
      <c r="H14" s="18">
        <v>127.059398983329</v>
      </c>
      <c r="I14" s="10" t="s">
        <v>152</v>
      </c>
      <c r="J14" s="18">
        <v>81.643896760687696</v>
      </c>
      <c r="K14" s="10" t="s">
        <v>152</v>
      </c>
      <c r="L14" s="18">
        <v>81.455824420177194</v>
      </c>
      <c r="M14" s="10" t="s">
        <v>152</v>
      </c>
      <c r="N14" s="18">
        <v>102.998592692546</v>
      </c>
      <c r="O14" s="10" t="s">
        <v>152</v>
      </c>
      <c r="P14" s="18">
        <v>167.76065317886699</v>
      </c>
      <c r="Q14" s="10" t="s">
        <v>152</v>
      </c>
      <c r="R14" s="18">
        <v>110.94774366690901</v>
      </c>
      <c r="S14" s="10" t="s">
        <v>169</v>
      </c>
    </row>
    <row r="15" spans="1:19" x14ac:dyDescent="0.2">
      <c r="A15" s="12" t="s">
        <v>174</v>
      </c>
      <c r="B15" s="18">
        <v>74.263697316394499</v>
      </c>
      <c r="C15" s="10" t="s">
        <v>152</v>
      </c>
      <c r="D15" s="18">
        <v>107.014432077747</v>
      </c>
      <c r="E15" s="10" t="s">
        <v>152</v>
      </c>
      <c r="F15" s="18">
        <v>105.180771398663</v>
      </c>
      <c r="G15" s="10" t="s">
        <v>169</v>
      </c>
      <c r="H15" s="18">
        <v>129.04872695009999</v>
      </c>
      <c r="I15" s="10" t="s">
        <v>152</v>
      </c>
      <c r="J15" s="18">
        <v>85.144041282353399</v>
      </c>
      <c r="K15" s="10" t="s">
        <v>152</v>
      </c>
      <c r="L15" s="18">
        <v>84.246970571263702</v>
      </c>
      <c r="M15" s="10" t="s">
        <v>152</v>
      </c>
      <c r="N15" s="18">
        <v>105.91925723962299</v>
      </c>
      <c r="O15" s="10" t="s">
        <v>152</v>
      </c>
      <c r="P15" s="18">
        <v>175.63533918276801</v>
      </c>
      <c r="Q15" s="10" t="s">
        <v>152</v>
      </c>
      <c r="R15" s="18">
        <v>115.200617232298</v>
      </c>
      <c r="S15" s="10" t="s">
        <v>169</v>
      </c>
    </row>
    <row r="16" spans="1:19" x14ac:dyDescent="0.2">
      <c r="A16" s="12" t="s">
        <v>176</v>
      </c>
      <c r="B16" s="18">
        <v>75.775299687203201</v>
      </c>
      <c r="C16" s="10" t="s">
        <v>152</v>
      </c>
      <c r="D16" s="18">
        <v>115.127686624595</v>
      </c>
      <c r="E16" s="10" t="s">
        <v>152</v>
      </c>
      <c r="F16" s="18">
        <v>109.38075490702001</v>
      </c>
      <c r="G16" s="10" t="s">
        <v>169</v>
      </c>
      <c r="H16" s="18">
        <v>135.57273851143199</v>
      </c>
      <c r="I16" s="10" t="s">
        <v>152</v>
      </c>
      <c r="J16" s="18">
        <v>88.743496187047</v>
      </c>
      <c r="K16" s="10" t="s">
        <v>152</v>
      </c>
      <c r="L16" s="18">
        <v>80.631089327058604</v>
      </c>
      <c r="M16" s="10" t="s">
        <v>152</v>
      </c>
      <c r="N16" s="18">
        <v>106.758832378771</v>
      </c>
      <c r="O16" s="10" t="s">
        <v>152</v>
      </c>
      <c r="P16" s="18">
        <v>189.06184067654701</v>
      </c>
      <c r="Q16" s="10" t="s">
        <v>152</v>
      </c>
      <c r="R16" s="18">
        <v>121.079604794688</v>
      </c>
      <c r="S16" s="10" t="s">
        <v>169</v>
      </c>
    </row>
    <row r="17" spans="1:19" x14ac:dyDescent="0.2">
      <c r="A17" s="12" t="s">
        <v>177</v>
      </c>
      <c r="B17" s="18">
        <v>77.517405179666696</v>
      </c>
      <c r="C17" s="10" t="s">
        <v>152</v>
      </c>
      <c r="D17" s="18">
        <v>22.828494052876302</v>
      </c>
      <c r="E17" s="10" t="s">
        <v>169</v>
      </c>
      <c r="F17" s="18">
        <v>111.03486428232399</v>
      </c>
      <c r="G17" s="10" t="s">
        <v>169</v>
      </c>
      <c r="H17" s="18">
        <v>131.38024227664999</v>
      </c>
      <c r="I17" s="10" t="s">
        <v>152</v>
      </c>
      <c r="J17" s="18">
        <v>85.938589226039994</v>
      </c>
      <c r="K17" s="10" t="s">
        <v>152</v>
      </c>
      <c r="L17" s="18">
        <v>92.048811388467399</v>
      </c>
      <c r="M17" s="10" t="s">
        <v>152</v>
      </c>
      <c r="N17" s="18">
        <v>103.777957632113</v>
      </c>
      <c r="O17" s="10" t="s">
        <v>152</v>
      </c>
      <c r="P17" s="18">
        <v>177.887747677314</v>
      </c>
      <c r="Q17" s="10" t="s">
        <v>152</v>
      </c>
      <c r="R17" s="18">
        <v>88.540446388477605</v>
      </c>
      <c r="S17" s="10" t="s">
        <v>169</v>
      </c>
    </row>
    <row r="18" spans="1:19" x14ac:dyDescent="0.2">
      <c r="A18" s="12" t="s">
        <v>178</v>
      </c>
      <c r="B18" s="18">
        <v>68.195109101286405</v>
      </c>
      <c r="C18" s="10" t="s">
        <v>152</v>
      </c>
      <c r="D18" s="18">
        <v>82.1983347310249</v>
      </c>
      <c r="E18" s="10" t="s">
        <v>152</v>
      </c>
      <c r="F18" s="18">
        <v>104.372095237528</v>
      </c>
      <c r="G18" s="10" t="s">
        <v>169</v>
      </c>
      <c r="H18" s="18">
        <v>123.62773038448201</v>
      </c>
      <c r="I18" s="10" t="s">
        <v>152</v>
      </c>
      <c r="J18" s="18">
        <v>83.473931186250198</v>
      </c>
      <c r="K18" s="10" t="s">
        <v>152</v>
      </c>
      <c r="L18" s="18">
        <v>84.875442350999407</v>
      </c>
      <c r="M18" s="10" t="s">
        <v>152</v>
      </c>
      <c r="N18" s="18">
        <v>99.349420953583106</v>
      </c>
      <c r="O18" s="10" t="s">
        <v>152</v>
      </c>
      <c r="P18" s="18">
        <v>168.29176805139099</v>
      </c>
      <c r="Q18" s="10" t="s">
        <v>152</v>
      </c>
      <c r="R18" s="18">
        <v>103.757039967629</v>
      </c>
      <c r="S18" s="10" t="s">
        <v>169</v>
      </c>
    </row>
    <row r="19" spans="1:19" x14ac:dyDescent="0.2">
      <c r="A19" s="12" t="s">
        <v>179</v>
      </c>
      <c r="B19" s="18">
        <v>72.994784367202598</v>
      </c>
      <c r="C19" s="10" t="s">
        <v>152</v>
      </c>
      <c r="D19" s="18">
        <v>89.297145291345799</v>
      </c>
      <c r="E19" s="10" t="s">
        <v>152</v>
      </c>
      <c r="F19" s="18">
        <v>117.119905603617</v>
      </c>
      <c r="G19" s="10" t="s">
        <v>169</v>
      </c>
      <c r="H19" s="18">
        <v>132.85895710852299</v>
      </c>
      <c r="I19" s="10" t="s">
        <v>152</v>
      </c>
      <c r="J19" s="18">
        <v>91.450746660946194</v>
      </c>
      <c r="K19" s="10" t="s">
        <v>152</v>
      </c>
      <c r="L19" s="18">
        <v>91.683179327496603</v>
      </c>
      <c r="M19" s="10" t="s">
        <v>152</v>
      </c>
      <c r="N19" s="18">
        <v>109.970563686315</v>
      </c>
      <c r="O19" s="10" t="s">
        <v>152</v>
      </c>
      <c r="P19" s="18">
        <v>182.01703136473199</v>
      </c>
      <c r="Q19" s="10" t="s">
        <v>152</v>
      </c>
      <c r="R19" s="18">
        <v>113.081048348954</v>
      </c>
      <c r="S19" s="10" t="s">
        <v>169</v>
      </c>
    </row>
    <row r="20" spans="1:19" x14ac:dyDescent="0.2">
      <c r="A20" s="12" t="s">
        <v>180</v>
      </c>
      <c r="B20" s="18">
        <v>81.302046970018907</v>
      </c>
      <c r="C20" s="10" t="s">
        <v>152</v>
      </c>
      <c r="D20" s="18">
        <v>94.283558275061395</v>
      </c>
      <c r="E20" s="10" t="s">
        <v>152</v>
      </c>
      <c r="F20" s="18">
        <v>174.01755506176599</v>
      </c>
      <c r="G20" s="10" t="s">
        <v>169</v>
      </c>
      <c r="H20" s="18">
        <v>140.69942879398201</v>
      </c>
      <c r="I20" s="10" t="s">
        <v>152</v>
      </c>
      <c r="J20" s="18">
        <v>100.298016411944</v>
      </c>
      <c r="K20" s="10" t="s">
        <v>186</v>
      </c>
      <c r="L20" s="18">
        <v>111.051383956503</v>
      </c>
      <c r="M20" s="10" t="s">
        <v>152</v>
      </c>
      <c r="N20" s="18">
        <v>118.372383653258</v>
      </c>
      <c r="O20" s="10" t="s">
        <v>152</v>
      </c>
      <c r="P20" s="18">
        <v>193.28985230654399</v>
      </c>
      <c r="Q20" s="10" t="s">
        <v>194</v>
      </c>
      <c r="R20" s="18">
        <v>121.47694963059701</v>
      </c>
      <c r="S20" s="10" t="s">
        <v>169</v>
      </c>
    </row>
    <row r="21" spans="1:19" x14ac:dyDescent="0.2">
      <c r="A21" s="12" t="s">
        <v>181</v>
      </c>
      <c r="B21" s="18">
        <v>74.820234724935901</v>
      </c>
      <c r="C21" s="10" t="s">
        <v>152</v>
      </c>
      <c r="D21" s="18">
        <v>84.794257849624998</v>
      </c>
      <c r="E21" s="10" t="s">
        <v>152</v>
      </c>
      <c r="F21" s="18">
        <v>206.250957806435</v>
      </c>
      <c r="G21" s="10" t="s">
        <v>169</v>
      </c>
      <c r="H21" s="18">
        <v>112.464634796144</v>
      </c>
      <c r="I21" s="10" t="s">
        <v>152</v>
      </c>
      <c r="J21" s="18">
        <v>90.446700507614196</v>
      </c>
      <c r="K21" s="10" t="s">
        <v>152</v>
      </c>
      <c r="L21" s="18">
        <v>93.931207994827801</v>
      </c>
      <c r="M21" s="10" t="s">
        <v>152</v>
      </c>
      <c r="N21" s="18">
        <v>107.637663241306</v>
      </c>
      <c r="O21" s="10" t="s">
        <v>152</v>
      </c>
      <c r="P21" s="18">
        <v>183.98277380714001</v>
      </c>
      <c r="Q21" s="10" t="s">
        <v>152</v>
      </c>
      <c r="R21" s="18">
        <v>108.29685899499501</v>
      </c>
      <c r="S21" s="10" t="s">
        <v>169</v>
      </c>
    </row>
    <row r="22" spans="1:19" x14ac:dyDescent="0.2">
      <c r="A22" s="12" t="s">
        <v>182</v>
      </c>
      <c r="B22" s="18">
        <v>73.132892127020298</v>
      </c>
      <c r="C22" s="10" t="s">
        <v>152</v>
      </c>
      <c r="D22" s="18">
        <v>84.881919414570106</v>
      </c>
      <c r="E22" s="10" t="s">
        <v>152</v>
      </c>
      <c r="F22" s="18">
        <v>229.38437282071499</v>
      </c>
      <c r="G22" s="10" t="s">
        <v>169</v>
      </c>
      <c r="H22" s="18">
        <v>112.523546005314</v>
      </c>
      <c r="I22" s="10" t="s">
        <v>152</v>
      </c>
      <c r="J22" s="18">
        <v>90.988445238768307</v>
      </c>
      <c r="K22" s="10" t="s">
        <v>152</v>
      </c>
      <c r="L22" s="18">
        <v>93.513724982058804</v>
      </c>
      <c r="M22" s="10" t="s">
        <v>152</v>
      </c>
      <c r="N22" s="18">
        <v>107.098403186769</v>
      </c>
      <c r="O22" s="10" t="s">
        <v>368</v>
      </c>
      <c r="P22" s="18">
        <v>187.99130521155999</v>
      </c>
      <c r="Q22" s="10" t="s">
        <v>152</v>
      </c>
      <c r="R22" s="18">
        <v>108.82313352853301</v>
      </c>
      <c r="S22" s="10" t="s">
        <v>169</v>
      </c>
    </row>
    <row r="23" spans="1:19" x14ac:dyDescent="0.2">
      <c r="A23" s="12" t="s">
        <v>184</v>
      </c>
      <c r="B23" s="18">
        <v>68.618070776053798</v>
      </c>
      <c r="C23" s="10" t="s">
        <v>152</v>
      </c>
      <c r="D23" s="18">
        <v>91.248869616706898</v>
      </c>
      <c r="E23" s="10" t="s">
        <v>226</v>
      </c>
      <c r="F23" s="18">
        <v>254.20596664394799</v>
      </c>
      <c r="G23" s="10" t="s">
        <v>169</v>
      </c>
      <c r="H23" s="18">
        <v>118.80749003741499</v>
      </c>
      <c r="I23" s="10" t="s">
        <v>152</v>
      </c>
      <c r="J23" s="18">
        <v>94.901964581881501</v>
      </c>
      <c r="K23" s="10" t="s">
        <v>152</v>
      </c>
      <c r="L23" s="18">
        <v>99.898570701422599</v>
      </c>
      <c r="M23" s="10" t="s">
        <v>152</v>
      </c>
      <c r="N23" s="18">
        <v>111.41367372679299</v>
      </c>
      <c r="O23" s="10" t="s">
        <v>227</v>
      </c>
      <c r="P23" s="18">
        <v>199.55282722223501</v>
      </c>
      <c r="Q23" s="10" t="s">
        <v>152</v>
      </c>
      <c r="R23" s="18">
        <v>114.940604064816</v>
      </c>
      <c r="S23" s="10" t="s">
        <v>169</v>
      </c>
    </row>
    <row r="24" spans="1:19" x14ac:dyDescent="0.2">
      <c r="A24" s="12" t="s">
        <v>185</v>
      </c>
      <c r="B24" s="18">
        <v>63.150949620623003</v>
      </c>
      <c r="C24" s="10" t="s">
        <v>152</v>
      </c>
      <c r="D24" s="18">
        <v>84.365015002102098</v>
      </c>
      <c r="E24" s="10" t="s">
        <v>152</v>
      </c>
      <c r="F24" s="18">
        <v>231.15470490076299</v>
      </c>
      <c r="G24" s="10" t="s">
        <v>169</v>
      </c>
      <c r="H24" s="18">
        <v>109.70658782626199</v>
      </c>
      <c r="I24" s="10" t="s">
        <v>152</v>
      </c>
      <c r="J24" s="18">
        <v>88.263531183502195</v>
      </c>
      <c r="K24" s="10" t="s">
        <v>152</v>
      </c>
      <c r="L24" s="18">
        <v>93.946829966256004</v>
      </c>
      <c r="M24" s="10" t="s">
        <v>152</v>
      </c>
      <c r="N24" s="18">
        <v>102.529842280408</v>
      </c>
      <c r="O24" s="10" t="s">
        <v>228</v>
      </c>
      <c r="P24" s="18">
        <v>182.69331856117</v>
      </c>
      <c r="Q24" s="10" t="s">
        <v>152</v>
      </c>
      <c r="R24" s="18">
        <v>105.874396846075</v>
      </c>
      <c r="S24" s="10" t="s">
        <v>169</v>
      </c>
    </row>
    <row r="25" spans="1:19" x14ac:dyDescent="0.2">
      <c r="A25" s="12" t="s">
        <v>187</v>
      </c>
      <c r="B25" s="18">
        <v>62.573324534389201</v>
      </c>
      <c r="C25" s="10" t="s">
        <v>152</v>
      </c>
      <c r="D25" s="18">
        <v>88.060846162456002</v>
      </c>
      <c r="E25" s="10" t="s">
        <v>152</v>
      </c>
      <c r="F25" s="18">
        <v>260.08518488375302</v>
      </c>
      <c r="G25" s="10" t="s">
        <v>169</v>
      </c>
      <c r="H25" s="18">
        <v>113.64369617964699</v>
      </c>
      <c r="I25" s="10" t="s">
        <v>152</v>
      </c>
      <c r="J25" s="18">
        <v>90.659299563307997</v>
      </c>
      <c r="K25" s="10" t="s">
        <v>152</v>
      </c>
      <c r="L25" s="18">
        <v>94.963786447021405</v>
      </c>
      <c r="M25" s="10" t="s">
        <v>152</v>
      </c>
      <c r="N25" s="18">
        <v>103.610295244629</v>
      </c>
      <c r="O25" s="10" t="s">
        <v>152</v>
      </c>
      <c r="P25" s="18">
        <v>185.79314653163101</v>
      </c>
      <c r="Q25" s="10" t="s">
        <v>152</v>
      </c>
      <c r="R25" s="18">
        <v>108.842594581545</v>
      </c>
      <c r="S25" s="10" t="s">
        <v>169</v>
      </c>
    </row>
    <row r="26" spans="1:19" x14ac:dyDescent="0.2">
      <c r="A26" s="12" t="s">
        <v>188</v>
      </c>
      <c r="B26" s="18">
        <v>73.0445966827142</v>
      </c>
      <c r="C26" s="10" t="s">
        <v>261</v>
      </c>
      <c r="D26" s="18">
        <v>114.64369445661799</v>
      </c>
      <c r="E26" s="10" t="s">
        <v>261</v>
      </c>
      <c r="F26" s="18">
        <v>268.51439797679399</v>
      </c>
      <c r="G26" s="10" t="s">
        <v>369</v>
      </c>
      <c r="H26" s="18">
        <v>134.61879375232601</v>
      </c>
      <c r="I26" s="10" t="s">
        <v>261</v>
      </c>
      <c r="J26" s="18">
        <v>110.391298680066</v>
      </c>
      <c r="K26" s="10" t="s">
        <v>261</v>
      </c>
      <c r="L26" s="18">
        <v>112.099492716906</v>
      </c>
      <c r="M26" s="10" t="s">
        <v>261</v>
      </c>
      <c r="N26" s="18">
        <v>126.06641439125001</v>
      </c>
      <c r="O26" s="10" t="s">
        <v>261</v>
      </c>
      <c r="P26" s="18">
        <v>211.668037448294</v>
      </c>
      <c r="Q26" s="10" t="s">
        <v>261</v>
      </c>
      <c r="R26" s="18">
        <v>131.99550819577601</v>
      </c>
      <c r="S26" s="10" t="s">
        <v>169</v>
      </c>
    </row>
    <row r="27" spans="1:19" x14ac:dyDescent="0.2">
      <c r="A27" s="12" t="s">
        <v>189</v>
      </c>
      <c r="B27" s="18">
        <v>66.012839060989194</v>
      </c>
      <c r="C27" s="10" t="s">
        <v>152</v>
      </c>
      <c r="D27" s="18">
        <v>113.857312433159</v>
      </c>
      <c r="E27" s="10" t="s">
        <v>152</v>
      </c>
      <c r="F27" s="18">
        <v>262.92782612226102</v>
      </c>
      <c r="G27" s="10" t="s">
        <v>262</v>
      </c>
      <c r="H27" s="18">
        <v>139.69268809062501</v>
      </c>
      <c r="I27" s="10" t="s">
        <v>152</v>
      </c>
      <c r="J27" s="18">
        <v>113.50513052333901</v>
      </c>
      <c r="K27" s="10" t="s">
        <v>152</v>
      </c>
      <c r="L27" s="18">
        <v>120.689961059518</v>
      </c>
      <c r="M27" s="10" t="s">
        <v>152</v>
      </c>
      <c r="N27" s="18">
        <v>125.894496702247</v>
      </c>
      <c r="O27" s="10" t="s">
        <v>152</v>
      </c>
      <c r="P27" s="18">
        <v>202.59514689813599</v>
      </c>
      <c r="Q27" s="10" t="s">
        <v>152</v>
      </c>
      <c r="R27" s="18">
        <v>132.030312829156</v>
      </c>
      <c r="S27" s="10" t="s">
        <v>152</v>
      </c>
    </row>
    <row r="28" spans="1:19" x14ac:dyDescent="0.2">
      <c r="A28" s="12" t="s">
        <v>190</v>
      </c>
      <c r="B28" s="18">
        <v>63.026033485661699</v>
      </c>
      <c r="C28" s="10" t="s">
        <v>152</v>
      </c>
      <c r="D28" s="18">
        <v>121.341697844563</v>
      </c>
      <c r="E28" s="10" t="s">
        <v>152</v>
      </c>
      <c r="F28" s="18">
        <v>232.989213262894</v>
      </c>
      <c r="G28" s="10" t="s">
        <v>152</v>
      </c>
      <c r="H28" s="18">
        <v>148.48133885976199</v>
      </c>
      <c r="I28" s="10" t="s">
        <v>152</v>
      </c>
      <c r="J28" s="18">
        <v>118.53748461587899</v>
      </c>
      <c r="K28" s="10" t="s">
        <v>152</v>
      </c>
      <c r="L28" s="18">
        <v>127.14990806781699</v>
      </c>
      <c r="M28" s="10" t="s">
        <v>152</v>
      </c>
      <c r="N28" s="18">
        <v>139.38205576774101</v>
      </c>
      <c r="O28" s="10" t="s">
        <v>152</v>
      </c>
      <c r="P28" s="18">
        <v>219.87845204264099</v>
      </c>
      <c r="Q28" s="10" t="s">
        <v>152</v>
      </c>
      <c r="R28" s="18">
        <v>141.71874670618701</v>
      </c>
      <c r="S28" s="10" t="s">
        <v>152</v>
      </c>
    </row>
    <row r="29" spans="1:19" x14ac:dyDescent="0.2">
      <c r="A29" s="12" t="s">
        <v>191</v>
      </c>
      <c r="B29" s="18">
        <v>73.685787983993507</v>
      </c>
      <c r="C29" s="10" t="s">
        <v>152</v>
      </c>
      <c r="D29" s="18">
        <v>138.674111096763</v>
      </c>
      <c r="E29" s="10" t="s">
        <v>152</v>
      </c>
      <c r="F29" s="18">
        <v>184.76575773020701</v>
      </c>
      <c r="G29" s="10" t="s">
        <v>152</v>
      </c>
      <c r="H29" s="18">
        <v>157.822687526397</v>
      </c>
      <c r="I29" s="10" t="s">
        <v>152</v>
      </c>
      <c r="J29" s="18">
        <v>125.83487816670601</v>
      </c>
      <c r="K29" s="10" t="s">
        <v>152</v>
      </c>
      <c r="L29" s="18">
        <v>134.746304457516</v>
      </c>
      <c r="M29" s="10" t="s">
        <v>152</v>
      </c>
      <c r="N29" s="18">
        <v>152.05407043256599</v>
      </c>
      <c r="O29" s="10" t="s">
        <v>152</v>
      </c>
      <c r="P29" s="18">
        <v>247.30051534077</v>
      </c>
      <c r="Q29" s="10" t="s">
        <v>152</v>
      </c>
      <c r="R29" s="18">
        <v>155.72934146781901</v>
      </c>
      <c r="S29" s="10" t="s">
        <v>152</v>
      </c>
    </row>
    <row r="30" spans="1:19" x14ac:dyDescent="0.2">
      <c r="A30" s="12" t="s">
        <v>192</v>
      </c>
      <c r="B30" s="18">
        <v>72.121124641356303</v>
      </c>
      <c r="C30" s="10" t="s">
        <v>152</v>
      </c>
      <c r="D30" s="18">
        <v>132.09835722778499</v>
      </c>
      <c r="E30" s="10" t="s">
        <v>152</v>
      </c>
      <c r="F30" s="18">
        <v>169.53568824077499</v>
      </c>
      <c r="G30" s="10" t="s">
        <v>152</v>
      </c>
      <c r="H30" s="18">
        <v>153.77209351654699</v>
      </c>
      <c r="I30" s="10" t="s">
        <v>152</v>
      </c>
      <c r="J30" s="18">
        <v>128.658378680471</v>
      </c>
      <c r="K30" s="10" t="s">
        <v>152</v>
      </c>
      <c r="L30" s="18">
        <v>136.45376584678999</v>
      </c>
      <c r="M30" s="10" t="s">
        <v>152</v>
      </c>
      <c r="N30" s="18">
        <v>144.75364514322999</v>
      </c>
      <c r="O30" s="10" t="s">
        <v>152</v>
      </c>
      <c r="P30" s="18">
        <v>243.96489931117901</v>
      </c>
      <c r="Q30" s="10" t="s">
        <v>152</v>
      </c>
      <c r="R30" s="18">
        <v>150.790346606485</v>
      </c>
      <c r="S30" s="10" t="s">
        <v>152</v>
      </c>
    </row>
    <row r="31" spans="1:19" x14ac:dyDescent="0.2">
      <c r="A31" s="12" t="s">
        <v>193</v>
      </c>
      <c r="B31" s="18">
        <v>75.496040358929406</v>
      </c>
      <c r="C31" s="10" t="s">
        <v>152</v>
      </c>
      <c r="D31" s="18">
        <v>146.06508635847601</v>
      </c>
      <c r="E31" s="10" t="s">
        <v>152</v>
      </c>
      <c r="F31" s="18">
        <v>154.12342076719801</v>
      </c>
      <c r="G31" s="10" t="s">
        <v>263</v>
      </c>
      <c r="H31" s="18">
        <v>165.47620728899699</v>
      </c>
      <c r="I31" s="10" t="s">
        <v>152</v>
      </c>
      <c r="J31" s="18">
        <v>140.48696517186201</v>
      </c>
      <c r="K31" s="10" t="s">
        <v>152</v>
      </c>
      <c r="L31" s="18">
        <v>149.973558685283</v>
      </c>
      <c r="M31" s="10" t="s">
        <v>152</v>
      </c>
      <c r="N31" s="18">
        <v>155.47185403695099</v>
      </c>
      <c r="O31" s="10" t="s">
        <v>152</v>
      </c>
      <c r="P31" s="18">
        <v>270.57274148384602</v>
      </c>
      <c r="Q31" s="10" t="s">
        <v>152</v>
      </c>
      <c r="R31" s="18">
        <v>164.35896976936399</v>
      </c>
      <c r="S31" s="10" t="s">
        <v>152</v>
      </c>
    </row>
    <row r="32" spans="1:19" x14ac:dyDescent="0.2">
      <c r="A32" s="15" t="s">
        <v>195</v>
      </c>
      <c r="B32" s="19">
        <v>66.0952777385085</v>
      </c>
      <c r="C32" s="14" t="s">
        <v>152</v>
      </c>
      <c r="D32" s="19">
        <v>129.11177315173799</v>
      </c>
      <c r="E32" s="14" t="s">
        <v>152</v>
      </c>
      <c r="F32" s="19">
        <v>135.86289160310699</v>
      </c>
      <c r="G32" s="14" t="s">
        <v>152</v>
      </c>
      <c r="H32" s="19">
        <v>151.74305382689101</v>
      </c>
      <c r="I32" s="14" t="s">
        <v>152</v>
      </c>
      <c r="J32" s="19">
        <v>132.275219660435</v>
      </c>
      <c r="K32" s="14" t="s">
        <v>152</v>
      </c>
      <c r="L32" s="19">
        <v>139.13804413577299</v>
      </c>
      <c r="M32" s="14" t="s">
        <v>152</v>
      </c>
      <c r="N32" s="19">
        <v>137.916319269246</v>
      </c>
      <c r="O32" s="14" t="s">
        <v>152</v>
      </c>
      <c r="P32" s="19">
        <v>244.076607323274</v>
      </c>
      <c r="Q32" s="14" t="s">
        <v>152</v>
      </c>
      <c r="R32" s="19">
        <v>147.88142364970301</v>
      </c>
      <c r="S32" s="14" t="s">
        <v>152</v>
      </c>
    </row>
    <row r="34" spans="1:2" x14ac:dyDescent="0.2">
      <c r="A34" s="16" t="s">
        <v>196</v>
      </c>
      <c r="B34" s="16" t="s">
        <v>211</v>
      </c>
    </row>
    <row r="36" spans="1:2" x14ac:dyDescent="0.2">
      <c r="B36" s="16" t="s">
        <v>370</v>
      </c>
    </row>
    <row r="37" spans="1:2" x14ac:dyDescent="0.2">
      <c r="B37" s="16" t="s">
        <v>371</v>
      </c>
    </row>
    <row r="38" spans="1:2" x14ac:dyDescent="0.2">
      <c r="B38" s="16" t="s">
        <v>372</v>
      </c>
    </row>
    <row r="39" spans="1:2" x14ac:dyDescent="0.2">
      <c r="B39" s="16" t="s">
        <v>373</v>
      </c>
    </row>
    <row r="40" spans="1:2" x14ac:dyDescent="0.2">
      <c r="B40" s="16" t="s">
        <v>374</v>
      </c>
    </row>
    <row r="41" spans="1:2" x14ac:dyDescent="0.2">
      <c r="B41" s="16" t="s">
        <v>375</v>
      </c>
    </row>
    <row r="42" spans="1:2" x14ac:dyDescent="0.2">
      <c r="B42" s="16" t="s">
        <v>376</v>
      </c>
    </row>
    <row r="43" spans="1:2" x14ac:dyDescent="0.2">
      <c r="B43" s="16" t="s">
        <v>377</v>
      </c>
    </row>
    <row r="44" spans="1:2" x14ac:dyDescent="0.2">
      <c r="B44" s="16" t="s">
        <v>378</v>
      </c>
    </row>
    <row r="45" spans="1:2" x14ac:dyDescent="0.2">
      <c r="B45" s="16" t="s">
        <v>379</v>
      </c>
    </row>
    <row r="46" spans="1:2" x14ac:dyDescent="0.2">
      <c r="B46" s="16" t="s">
        <v>380</v>
      </c>
    </row>
    <row r="47" spans="1:2" x14ac:dyDescent="0.2">
      <c r="B47" s="16" t="s">
        <v>381</v>
      </c>
    </row>
    <row r="48" spans="1:2" x14ac:dyDescent="0.2">
      <c r="B48" s="16" t="s">
        <v>382</v>
      </c>
    </row>
    <row r="49" spans="1:2" x14ac:dyDescent="0.2">
      <c r="B49" s="16" t="s">
        <v>363</v>
      </c>
    </row>
    <row r="51" spans="1:2" x14ac:dyDescent="0.2">
      <c r="B51" s="16" t="s">
        <v>203</v>
      </c>
    </row>
    <row r="54" spans="1:2" x14ac:dyDescent="0.2">
      <c r="A54" s="17" t="str">
        <f>HYPERLINK("#'LOTTERIES 6'!A2", "&lt;&lt;&lt; Previous table")</f>
        <v>&lt;&lt;&lt; Previous table</v>
      </c>
    </row>
    <row r="55" spans="1:2" x14ac:dyDescent="0.2">
      <c r="A55" s="17" t="str">
        <f>HYPERLINK("#'LOTTERIES 8'!A2",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4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 "Link to index")</f>
        <v>Link to index</v>
      </c>
    </row>
    <row r="2" spans="1:19" ht="15.75" customHeight="1" x14ac:dyDescent="0.2">
      <c r="A2" s="27" t="s">
        <v>209</v>
      </c>
      <c r="B2" s="28"/>
      <c r="C2" s="28"/>
      <c r="D2" s="28"/>
      <c r="E2" s="28"/>
      <c r="F2" s="28"/>
      <c r="G2" s="28"/>
      <c r="H2" s="28"/>
      <c r="I2" s="28"/>
      <c r="J2" s="28"/>
      <c r="K2" s="28"/>
      <c r="L2" s="28"/>
      <c r="M2" s="28"/>
      <c r="N2" s="28"/>
      <c r="O2" s="28"/>
      <c r="P2" s="28"/>
      <c r="Q2" s="28"/>
      <c r="R2" s="28"/>
      <c r="S2" s="28"/>
    </row>
    <row r="3" spans="1:19" ht="15.75" customHeight="1" x14ac:dyDescent="0.2">
      <c r="A3" s="27" t="s">
        <v>21</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17.7</v>
      </c>
      <c r="C7" s="10" t="s">
        <v>152</v>
      </c>
      <c r="D7" s="9">
        <v>486.4</v>
      </c>
      <c r="E7" s="10" t="s">
        <v>152</v>
      </c>
      <c r="F7" s="9">
        <v>62.384999999999998</v>
      </c>
      <c r="G7" s="10" t="s">
        <v>152</v>
      </c>
      <c r="H7" s="9">
        <v>530.70000000000005</v>
      </c>
      <c r="I7" s="10" t="s">
        <v>152</v>
      </c>
      <c r="J7" s="9">
        <v>75.831000000000003</v>
      </c>
      <c r="K7" s="10" t="s">
        <v>152</v>
      </c>
      <c r="L7" s="9">
        <v>77.069999999999993</v>
      </c>
      <c r="M7" s="10" t="s">
        <v>152</v>
      </c>
      <c r="N7" s="9">
        <v>823.86900000000003</v>
      </c>
      <c r="O7" s="10" t="s">
        <v>152</v>
      </c>
      <c r="P7" s="9">
        <v>288.56</v>
      </c>
      <c r="Q7" s="10" t="s">
        <v>152</v>
      </c>
      <c r="R7" s="9">
        <v>2362.5149999999999</v>
      </c>
      <c r="S7" s="10" t="s">
        <v>152</v>
      </c>
    </row>
    <row r="8" spans="1:19" x14ac:dyDescent="0.2">
      <c r="A8" s="12" t="s">
        <v>164</v>
      </c>
      <c r="B8" s="9">
        <v>18.393999999999998</v>
      </c>
      <c r="C8" s="10" t="s">
        <v>152</v>
      </c>
      <c r="D8" s="9">
        <v>529</v>
      </c>
      <c r="E8" s="10" t="s">
        <v>152</v>
      </c>
      <c r="F8" s="9">
        <v>69.111000000000004</v>
      </c>
      <c r="G8" s="10" t="s">
        <v>152</v>
      </c>
      <c r="H8" s="9">
        <v>543.00099999999998</v>
      </c>
      <c r="I8" s="10" t="s">
        <v>152</v>
      </c>
      <c r="J8" s="9">
        <v>80.736999999999995</v>
      </c>
      <c r="K8" s="10" t="s">
        <v>152</v>
      </c>
      <c r="L8" s="9">
        <v>76.266999999999996</v>
      </c>
      <c r="M8" s="10" t="s">
        <v>152</v>
      </c>
      <c r="N8" s="9">
        <v>945.74599999999998</v>
      </c>
      <c r="O8" s="10" t="s">
        <v>152</v>
      </c>
      <c r="P8" s="9">
        <v>281.06400000000002</v>
      </c>
      <c r="Q8" s="10" t="s">
        <v>152</v>
      </c>
      <c r="R8" s="9">
        <v>2543.3200000000002</v>
      </c>
      <c r="S8" s="10" t="s">
        <v>152</v>
      </c>
    </row>
    <row r="9" spans="1:19" x14ac:dyDescent="0.2">
      <c r="A9" s="12" t="s">
        <v>165</v>
      </c>
      <c r="B9" s="9">
        <v>16.221</v>
      </c>
      <c r="C9" s="10" t="s">
        <v>152</v>
      </c>
      <c r="D9" s="9">
        <v>534</v>
      </c>
      <c r="E9" s="10" t="s">
        <v>152</v>
      </c>
      <c r="F9" s="9">
        <v>69.554000000000002</v>
      </c>
      <c r="G9" s="10" t="s">
        <v>152</v>
      </c>
      <c r="H9" s="9">
        <v>541.13699999999994</v>
      </c>
      <c r="I9" s="10" t="s">
        <v>152</v>
      </c>
      <c r="J9" s="9">
        <v>91.760999999999996</v>
      </c>
      <c r="K9" s="10" t="s">
        <v>152</v>
      </c>
      <c r="L9" s="9">
        <v>87.811000000000007</v>
      </c>
      <c r="M9" s="10" t="s">
        <v>152</v>
      </c>
      <c r="N9" s="9">
        <v>911.19799999999998</v>
      </c>
      <c r="O9" s="10" t="s">
        <v>152</v>
      </c>
      <c r="P9" s="9">
        <v>291.66000000000003</v>
      </c>
      <c r="Q9" s="10" t="s">
        <v>152</v>
      </c>
      <c r="R9" s="9">
        <v>2543.3420000000001</v>
      </c>
      <c r="S9" s="10" t="s">
        <v>152</v>
      </c>
    </row>
    <row r="10" spans="1:19" x14ac:dyDescent="0.2">
      <c r="A10" s="12" t="s">
        <v>166</v>
      </c>
      <c r="B10" s="9">
        <v>18.411000000000001</v>
      </c>
      <c r="C10" s="10" t="s">
        <v>152</v>
      </c>
      <c r="D10" s="9">
        <v>541</v>
      </c>
      <c r="E10" s="10" t="s">
        <v>152</v>
      </c>
      <c r="F10" s="9">
        <v>72.977999999999994</v>
      </c>
      <c r="G10" s="10" t="s">
        <v>152</v>
      </c>
      <c r="H10" s="9">
        <v>530.04700000000003</v>
      </c>
      <c r="I10" s="10" t="s">
        <v>152</v>
      </c>
      <c r="J10" s="9">
        <v>100.182</v>
      </c>
      <c r="K10" s="10" t="s">
        <v>152</v>
      </c>
      <c r="L10" s="9">
        <v>88.382000000000005</v>
      </c>
      <c r="M10" s="10" t="s">
        <v>152</v>
      </c>
      <c r="N10" s="9">
        <v>951.74699999999996</v>
      </c>
      <c r="O10" s="10" t="s">
        <v>152</v>
      </c>
      <c r="P10" s="9">
        <v>252.94</v>
      </c>
      <c r="Q10" s="10" t="s">
        <v>152</v>
      </c>
      <c r="R10" s="9">
        <v>2555.6869999999999</v>
      </c>
      <c r="S10" s="10" t="s">
        <v>152</v>
      </c>
    </row>
    <row r="11" spans="1:19" x14ac:dyDescent="0.2">
      <c r="A11" s="12" t="s">
        <v>170</v>
      </c>
      <c r="B11" s="9">
        <v>19.146000000000001</v>
      </c>
      <c r="C11" s="10" t="s">
        <v>152</v>
      </c>
      <c r="D11" s="9">
        <v>551</v>
      </c>
      <c r="E11" s="10" t="s">
        <v>152</v>
      </c>
      <c r="F11" s="9">
        <v>80.894000000000005</v>
      </c>
      <c r="G11" s="10" t="s">
        <v>152</v>
      </c>
      <c r="H11" s="9">
        <v>592.12300000000005</v>
      </c>
      <c r="I11" s="10" t="s">
        <v>152</v>
      </c>
      <c r="J11" s="9">
        <v>107.923</v>
      </c>
      <c r="K11" s="10" t="s">
        <v>152</v>
      </c>
      <c r="L11" s="9">
        <v>96.385999999999996</v>
      </c>
      <c r="M11" s="10" t="s">
        <v>152</v>
      </c>
      <c r="N11" s="9">
        <v>963.75900000000001</v>
      </c>
      <c r="O11" s="10" t="s">
        <v>152</v>
      </c>
      <c r="P11" s="9">
        <v>285.37099999999998</v>
      </c>
      <c r="Q11" s="10" t="s">
        <v>152</v>
      </c>
      <c r="R11" s="9">
        <v>2696.6019999999999</v>
      </c>
      <c r="S11" s="10" t="s">
        <v>152</v>
      </c>
    </row>
    <row r="12" spans="1:19" x14ac:dyDescent="0.2">
      <c r="A12" s="12" t="s">
        <v>171</v>
      </c>
      <c r="B12" s="9">
        <v>19.058</v>
      </c>
      <c r="C12" s="10" t="s">
        <v>152</v>
      </c>
      <c r="D12" s="9">
        <v>543.9</v>
      </c>
      <c r="E12" s="10" t="s">
        <v>152</v>
      </c>
      <c r="F12" s="9">
        <v>87.1</v>
      </c>
      <c r="G12" s="10" t="s">
        <v>152</v>
      </c>
      <c r="H12" s="9">
        <v>549.42499999999995</v>
      </c>
      <c r="I12" s="10" t="s">
        <v>152</v>
      </c>
      <c r="J12" s="9">
        <v>105.65600000000001</v>
      </c>
      <c r="K12" s="10" t="s">
        <v>152</v>
      </c>
      <c r="L12" s="9">
        <v>102.036</v>
      </c>
      <c r="M12" s="10" t="s">
        <v>152</v>
      </c>
      <c r="N12" s="9">
        <v>921.56</v>
      </c>
      <c r="O12" s="10" t="s">
        <v>152</v>
      </c>
      <c r="P12" s="9">
        <v>309.887</v>
      </c>
      <c r="Q12" s="10" t="s">
        <v>152</v>
      </c>
      <c r="R12" s="9">
        <v>2638.6219999999998</v>
      </c>
      <c r="S12" s="10" t="s">
        <v>152</v>
      </c>
    </row>
    <row r="13" spans="1:19" x14ac:dyDescent="0.2">
      <c r="A13" s="12" t="s">
        <v>172</v>
      </c>
      <c r="B13" s="9">
        <v>18.913</v>
      </c>
      <c r="C13" s="10" t="s">
        <v>152</v>
      </c>
      <c r="D13" s="9">
        <v>638</v>
      </c>
      <c r="E13" s="10" t="s">
        <v>152</v>
      </c>
      <c r="F13" s="9">
        <v>98.535120000000006</v>
      </c>
      <c r="G13" s="10" t="s">
        <v>152</v>
      </c>
      <c r="H13" s="9">
        <v>578.4</v>
      </c>
      <c r="I13" s="10" t="s">
        <v>152</v>
      </c>
      <c r="J13" s="9">
        <v>125.19799999999999</v>
      </c>
      <c r="K13" s="10" t="s">
        <v>152</v>
      </c>
      <c r="L13" s="9">
        <v>99.77</v>
      </c>
      <c r="M13" s="10" t="s">
        <v>152</v>
      </c>
      <c r="N13" s="9">
        <v>1027.127</v>
      </c>
      <c r="O13" s="10" t="s">
        <v>152</v>
      </c>
      <c r="P13" s="9">
        <v>345.517</v>
      </c>
      <c r="Q13" s="10" t="s">
        <v>152</v>
      </c>
      <c r="R13" s="9">
        <v>2931.4601200000002</v>
      </c>
      <c r="S13" s="10" t="s">
        <v>152</v>
      </c>
    </row>
    <row r="14" spans="1:19" x14ac:dyDescent="0.2">
      <c r="A14" s="12" t="s">
        <v>173</v>
      </c>
      <c r="B14" s="9">
        <v>18.170999999999999</v>
      </c>
      <c r="C14" s="10" t="s">
        <v>152</v>
      </c>
      <c r="D14" s="9">
        <v>687.09299999999996</v>
      </c>
      <c r="E14" s="10" t="s">
        <v>152</v>
      </c>
      <c r="F14" s="9">
        <v>105.245</v>
      </c>
      <c r="G14" s="10" t="s">
        <v>152</v>
      </c>
      <c r="H14" s="9">
        <v>525.803</v>
      </c>
      <c r="I14" s="10" t="s">
        <v>152</v>
      </c>
      <c r="J14" s="9">
        <v>131.56299999999999</v>
      </c>
      <c r="K14" s="10" t="s">
        <v>152</v>
      </c>
      <c r="L14" s="9">
        <v>101.92700000000001</v>
      </c>
      <c r="M14" s="10" t="s">
        <v>152</v>
      </c>
      <c r="N14" s="9">
        <v>1062.4749999999999</v>
      </c>
      <c r="O14" s="10" t="s">
        <v>152</v>
      </c>
      <c r="P14" s="9">
        <v>453.00799999999998</v>
      </c>
      <c r="Q14" s="10" t="s">
        <v>152</v>
      </c>
      <c r="R14" s="9">
        <v>3085.2849999999999</v>
      </c>
      <c r="S14" s="10" t="s">
        <v>152</v>
      </c>
    </row>
    <row r="15" spans="1:19" x14ac:dyDescent="0.2">
      <c r="A15" s="12" t="s">
        <v>174</v>
      </c>
      <c r="B15" s="9">
        <v>17.702999999999999</v>
      </c>
      <c r="C15" s="10" t="s">
        <v>152</v>
      </c>
      <c r="D15" s="9">
        <v>704.28700000000003</v>
      </c>
      <c r="E15" s="10" t="s">
        <v>152</v>
      </c>
      <c r="F15" s="9">
        <v>107.30594499999999</v>
      </c>
      <c r="G15" s="10" t="s">
        <v>168</v>
      </c>
      <c r="H15" s="9">
        <v>560.34556361</v>
      </c>
      <c r="I15" s="10" t="s">
        <v>152</v>
      </c>
      <c r="J15" s="9">
        <v>124.41500000000001</v>
      </c>
      <c r="K15" s="10" t="s">
        <v>152</v>
      </c>
      <c r="L15" s="9">
        <v>109.28</v>
      </c>
      <c r="M15" s="10" t="s">
        <v>152</v>
      </c>
      <c r="N15" s="9">
        <v>1101.3699999999999</v>
      </c>
      <c r="O15" s="10" t="s">
        <v>152</v>
      </c>
      <c r="P15" s="9">
        <v>486.21600000000001</v>
      </c>
      <c r="Q15" s="10" t="s">
        <v>152</v>
      </c>
      <c r="R15" s="9">
        <v>3210.92250861</v>
      </c>
      <c r="S15" s="10" t="s">
        <v>152</v>
      </c>
    </row>
    <row r="16" spans="1:19" x14ac:dyDescent="0.2">
      <c r="A16" s="12" t="s">
        <v>176</v>
      </c>
      <c r="B16" s="9">
        <v>18.835999999999999</v>
      </c>
      <c r="C16" s="10" t="s">
        <v>152</v>
      </c>
      <c r="D16" s="9">
        <v>747.79899999999998</v>
      </c>
      <c r="E16" s="10" t="s">
        <v>152</v>
      </c>
      <c r="F16" s="9">
        <v>114.73</v>
      </c>
      <c r="G16" s="10" t="s">
        <v>152</v>
      </c>
      <c r="H16" s="9">
        <v>579.78499999999997</v>
      </c>
      <c r="I16" s="10" t="s">
        <v>152</v>
      </c>
      <c r="J16" s="9">
        <v>134.50899999999999</v>
      </c>
      <c r="K16" s="10" t="s">
        <v>152</v>
      </c>
      <c r="L16" s="9">
        <v>113.914</v>
      </c>
      <c r="M16" s="10" t="s">
        <v>152</v>
      </c>
      <c r="N16" s="9">
        <v>1218.258</v>
      </c>
      <c r="O16" s="10" t="s">
        <v>152</v>
      </c>
      <c r="P16" s="9">
        <v>535.12099999999998</v>
      </c>
      <c r="Q16" s="10" t="s">
        <v>152</v>
      </c>
      <c r="R16" s="9">
        <v>3462.9520000000002</v>
      </c>
      <c r="S16" s="10" t="s">
        <v>152</v>
      </c>
    </row>
    <row r="17" spans="1:19" x14ac:dyDescent="0.2">
      <c r="A17" s="12" t="s">
        <v>177</v>
      </c>
      <c r="B17" s="9">
        <v>19.785</v>
      </c>
      <c r="C17" s="10" t="s">
        <v>152</v>
      </c>
      <c r="D17" s="9">
        <v>734.88099999999997</v>
      </c>
      <c r="E17" s="10" t="s">
        <v>152</v>
      </c>
      <c r="F17" s="9">
        <v>109.662364</v>
      </c>
      <c r="G17" s="10" t="s">
        <v>152</v>
      </c>
      <c r="H17" s="9">
        <v>550.17899999999997</v>
      </c>
      <c r="I17" s="10" t="s">
        <v>152</v>
      </c>
      <c r="J17" s="9">
        <v>140.35599999999999</v>
      </c>
      <c r="K17" s="10" t="s">
        <v>152</v>
      </c>
      <c r="L17" s="9">
        <v>108.565</v>
      </c>
      <c r="M17" s="10" t="s">
        <v>152</v>
      </c>
      <c r="N17" s="9">
        <v>1320.0691097900001</v>
      </c>
      <c r="O17" s="10" t="s">
        <v>152</v>
      </c>
      <c r="P17" s="9">
        <v>536.49599999999998</v>
      </c>
      <c r="Q17" s="10" t="s">
        <v>152</v>
      </c>
      <c r="R17" s="9">
        <v>3519.9934737899998</v>
      </c>
      <c r="S17" s="10" t="s">
        <v>152</v>
      </c>
    </row>
    <row r="18" spans="1:19" x14ac:dyDescent="0.2">
      <c r="A18" s="12" t="s">
        <v>178</v>
      </c>
      <c r="B18" s="9">
        <v>19.14</v>
      </c>
      <c r="C18" s="10" t="s">
        <v>152</v>
      </c>
      <c r="D18" s="9">
        <v>902.00099999999998</v>
      </c>
      <c r="E18" s="10" t="s">
        <v>152</v>
      </c>
      <c r="F18" s="9">
        <v>101.243859</v>
      </c>
      <c r="G18" s="10" t="s">
        <v>152</v>
      </c>
      <c r="H18" s="9">
        <v>568.71</v>
      </c>
      <c r="I18" s="10" t="s">
        <v>152</v>
      </c>
      <c r="J18" s="9">
        <v>139.31899999999999</v>
      </c>
      <c r="K18" s="10" t="s">
        <v>152</v>
      </c>
      <c r="L18" s="9">
        <v>110.709</v>
      </c>
      <c r="M18" s="10" t="s">
        <v>152</v>
      </c>
      <c r="N18" s="9">
        <v>1349.4670000000001</v>
      </c>
      <c r="O18" s="10" t="s">
        <v>152</v>
      </c>
      <c r="P18" s="9">
        <v>503.34300000000002</v>
      </c>
      <c r="Q18" s="10" t="s">
        <v>152</v>
      </c>
      <c r="R18" s="9">
        <v>3693.932859</v>
      </c>
      <c r="S18" s="10" t="s">
        <v>152</v>
      </c>
    </row>
    <row r="19" spans="1:19" x14ac:dyDescent="0.2">
      <c r="A19" s="12" t="s">
        <v>179</v>
      </c>
      <c r="B19" s="9">
        <v>18.449000000000002</v>
      </c>
      <c r="C19" s="10" t="s">
        <v>152</v>
      </c>
      <c r="D19" s="9">
        <v>953.71600000000001</v>
      </c>
      <c r="E19" s="10" t="s">
        <v>152</v>
      </c>
      <c r="F19" s="9">
        <v>104.89467</v>
      </c>
      <c r="G19" s="10" t="s">
        <v>152</v>
      </c>
      <c r="H19" s="9">
        <v>588.375</v>
      </c>
      <c r="I19" s="10" t="s">
        <v>152</v>
      </c>
      <c r="J19" s="9">
        <v>147.256</v>
      </c>
      <c r="K19" s="10" t="s">
        <v>152</v>
      </c>
      <c r="L19" s="9">
        <v>106.14</v>
      </c>
      <c r="M19" s="10" t="s">
        <v>152</v>
      </c>
      <c r="N19" s="9">
        <v>1528.04</v>
      </c>
      <c r="O19" s="10" t="s">
        <v>152</v>
      </c>
      <c r="P19" s="9">
        <v>634.221</v>
      </c>
      <c r="Q19" s="10" t="s">
        <v>152</v>
      </c>
      <c r="R19" s="9">
        <v>4081.0916699999998</v>
      </c>
      <c r="S19" s="10" t="s">
        <v>152</v>
      </c>
    </row>
    <row r="20" spans="1:19" x14ac:dyDescent="0.2">
      <c r="A20" s="12" t="s">
        <v>180</v>
      </c>
      <c r="B20" s="9">
        <v>17.085999999999999</v>
      </c>
      <c r="C20" s="10" t="s">
        <v>152</v>
      </c>
      <c r="D20" s="9">
        <v>1057.5070000000001</v>
      </c>
      <c r="E20" s="10" t="s">
        <v>152</v>
      </c>
      <c r="F20" s="9">
        <v>102.74002400000001</v>
      </c>
      <c r="G20" s="10" t="s">
        <v>152</v>
      </c>
      <c r="H20" s="9">
        <v>570.54200000000003</v>
      </c>
      <c r="I20" s="10" t="s">
        <v>152</v>
      </c>
      <c r="J20" s="9">
        <v>143.68799999999999</v>
      </c>
      <c r="K20" s="10" t="s">
        <v>152</v>
      </c>
      <c r="L20" s="9">
        <v>92.531999999999996</v>
      </c>
      <c r="M20" s="10" t="s">
        <v>152</v>
      </c>
      <c r="N20" s="9">
        <v>1536.12</v>
      </c>
      <c r="O20" s="10" t="s">
        <v>152</v>
      </c>
      <c r="P20" s="9">
        <v>599.17100000000005</v>
      </c>
      <c r="Q20" s="10" t="s">
        <v>152</v>
      </c>
      <c r="R20" s="9">
        <v>4119.3860240000004</v>
      </c>
      <c r="S20" s="10" t="s">
        <v>152</v>
      </c>
    </row>
    <row r="21" spans="1:19" x14ac:dyDescent="0.2">
      <c r="A21" s="12" t="s">
        <v>181</v>
      </c>
      <c r="B21" s="9">
        <v>17.378</v>
      </c>
      <c r="C21" s="10" t="s">
        <v>152</v>
      </c>
      <c r="D21" s="9">
        <v>1140.491</v>
      </c>
      <c r="E21" s="10" t="s">
        <v>152</v>
      </c>
      <c r="F21" s="9">
        <v>102.32510600000001</v>
      </c>
      <c r="G21" s="10" t="s">
        <v>152</v>
      </c>
      <c r="H21" s="9">
        <v>556.99599999999998</v>
      </c>
      <c r="I21" s="10" t="s">
        <v>152</v>
      </c>
      <c r="J21" s="9">
        <v>149.77699999999999</v>
      </c>
      <c r="K21" s="10" t="s">
        <v>152</v>
      </c>
      <c r="L21" s="9">
        <v>90.59</v>
      </c>
      <c r="M21" s="10" t="s">
        <v>152</v>
      </c>
      <c r="N21" s="9">
        <v>1556.771</v>
      </c>
      <c r="O21" s="10" t="s">
        <v>152</v>
      </c>
      <c r="P21" s="9">
        <v>774.42100000000005</v>
      </c>
      <c r="Q21" s="10" t="s">
        <v>152</v>
      </c>
      <c r="R21" s="9">
        <v>4388.7491060000002</v>
      </c>
      <c r="S21" s="10" t="s">
        <v>152</v>
      </c>
    </row>
    <row r="22" spans="1:19" x14ac:dyDescent="0.2">
      <c r="A22" s="12" t="s">
        <v>182</v>
      </c>
      <c r="B22" s="9">
        <v>16.84</v>
      </c>
      <c r="C22" s="10" t="s">
        <v>152</v>
      </c>
      <c r="D22" s="9">
        <v>1417.992</v>
      </c>
      <c r="E22" s="10" t="s">
        <v>152</v>
      </c>
      <c r="F22" s="9">
        <v>105.351068</v>
      </c>
      <c r="G22" s="10" t="s">
        <v>152</v>
      </c>
      <c r="H22" s="9">
        <v>690.33699999999999</v>
      </c>
      <c r="I22" s="10" t="s">
        <v>152</v>
      </c>
      <c r="J22" s="9">
        <v>152.22900000000001</v>
      </c>
      <c r="K22" s="10" t="s">
        <v>152</v>
      </c>
      <c r="L22" s="9">
        <v>92.593500000000006</v>
      </c>
      <c r="M22" s="10" t="s">
        <v>152</v>
      </c>
      <c r="N22" s="9">
        <v>1864.3879999999999</v>
      </c>
      <c r="O22" s="10" t="s">
        <v>152</v>
      </c>
      <c r="P22" s="9">
        <v>834.53399999999999</v>
      </c>
      <c r="Q22" s="10" t="s">
        <v>152</v>
      </c>
      <c r="R22" s="9">
        <v>5174.2645679999996</v>
      </c>
      <c r="S22" s="10" t="s">
        <v>152</v>
      </c>
    </row>
    <row r="23" spans="1:19" x14ac:dyDescent="0.2">
      <c r="A23" s="12" t="s">
        <v>184</v>
      </c>
      <c r="B23" s="9">
        <v>21.36</v>
      </c>
      <c r="C23" s="10" t="s">
        <v>152</v>
      </c>
      <c r="D23" s="9">
        <v>1508.123</v>
      </c>
      <c r="E23" s="10" t="s">
        <v>152</v>
      </c>
      <c r="F23" s="9">
        <v>101.87671</v>
      </c>
      <c r="G23" s="10" t="s">
        <v>152</v>
      </c>
      <c r="H23" s="9">
        <v>701.87023141999998</v>
      </c>
      <c r="I23" s="10" t="s">
        <v>152</v>
      </c>
      <c r="J23" s="9">
        <v>178.24600000000001</v>
      </c>
      <c r="K23" s="10" t="s">
        <v>152</v>
      </c>
      <c r="L23" s="9">
        <v>89.804199999999994</v>
      </c>
      <c r="M23" s="10" t="s">
        <v>152</v>
      </c>
      <c r="N23" s="9">
        <v>1851.694</v>
      </c>
      <c r="O23" s="10" t="s">
        <v>152</v>
      </c>
      <c r="P23" s="9">
        <v>741.89099999999996</v>
      </c>
      <c r="Q23" s="10" t="s">
        <v>152</v>
      </c>
      <c r="R23" s="9">
        <v>5194.8651414200003</v>
      </c>
      <c r="S23" s="10" t="s">
        <v>152</v>
      </c>
    </row>
    <row r="24" spans="1:19" x14ac:dyDescent="0.2">
      <c r="A24" s="12" t="s">
        <v>185</v>
      </c>
      <c r="B24" s="9">
        <v>34.479999999999997</v>
      </c>
      <c r="C24" s="10" t="s">
        <v>152</v>
      </c>
      <c r="D24" s="9">
        <v>1543.5540000000001</v>
      </c>
      <c r="E24" s="10" t="s">
        <v>152</v>
      </c>
      <c r="F24" s="9">
        <v>97.124939999999995</v>
      </c>
      <c r="G24" s="10" t="s">
        <v>152</v>
      </c>
      <c r="H24" s="9">
        <v>715.85900000000004</v>
      </c>
      <c r="I24" s="10" t="s">
        <v>152</v>
      </c>
      <c r="J24" s="9">
        <v>135.565</v>
      </c>
      <c r="K24" s="10" t="s">
        <v>152</v>
      </c>
      <c r="L24" s="9">
        <v>84.340400000000002</v>
      </c>
      <c r="M24" s="10" t="s">
        <v>152</v>
      </c>
      <c r="N24" s="9">
        <v>1556.2681852400001</v>
      </c>
      <c r="O24" s="10" t="s">
        <v>152</v>
      </c>
      <c r="P24" s="9">
        <v>622.84900000000005</v>
      </c>
      <c r="Q24" s="10" t="s">
        <v>175</v>
      </c>
      <c r="R24" s="9">
        <v>4790.0405252399996</v>
      </c>
      <c r="S24" s="10" t="s">
        <v>152</v>
      </c>
    </row>
    <row r="25" spans="1:19" x14ac:dyDescent="0.2">
      <c r="A25" s="12" t="s">
        <v>187</v>
      </c>
      <c r="B25" s="9">
        <v>24.777000000000001</v>
      </c>
      <c r="C25" s="10" t="s">
        <v>152</v>
      </c>
      <c r="D25" s="9">
        <v>1574.819</v>
      </c>
      <c r="E25" s="10" t="s">
        <v>152</v>
      </c>
      <c r="F25" s="9">
        <v>96.384</v>
      </c>
      <c r="G25" s="10" t="s">
        <v>152</v>
      </c>
      <c r="H25" s="9">
        <v>805.85199999999998</v>
      </c>
      <c r="I25" s="10" t="s">
        <v>152</v>
      </c>
      <c r="J25" s="9">
        <v>180.40199999999999</v>
      </c>
      <c r="K25" s="10" t="s">
        <v>152</v>
      </c>
      <c r="L25" s="9">
        <v>81.161456999999999</v>
      </c>
      <c r="M25" s="10" t="s">
        <v>152</v>
      </c>
      <c r="N25" s="9">
        <v>1773.56334642</v>
      </c>
      <c r="O25" s="10" t="s">
        <v>152</v>
      </c>
      <c r="P25" s="9">
        <v>563.62400000000002</v>
      </c>
      <c r="Q25" s="10" t="s">
        <v>152</v>
      </c>
      <c r="R25" s="9">
        <v>5100.5828034200003</v>
      </c>
      <c r="S25" s="10" t="s">
        <v>152</v>
      </c>
    </row>
    <row r="26" spans="1:19" x14ac:dyDescent="0.2">
      <c r="A26" s="12" t="s">
        <v>188</v>
      </c>
      <c r="B26" s="9">
        <v>25.675999999999998</v>
      </c>
      <c r="C26" s="10" t="s">
        <v>152</v>
      </c>
      <c r="D26" s="9">
        <v>1404.761</v>
      </c>
      <c r="E26" s="10" t="s">
        <v>152</v>
      </c>
      <c r="F26" s="9">
        <v>92.405000000000001</v>
      </c>
      <c r="G26" s="10" t="s">
        <v>152</v>
      </c>
      <c r="H26" s="9">
        <v>917.07338188999904</v>
      </c>
      <c r="I26" s="10" t="s">
        <v>152</v>
      </c>
      <c r="J26" s="9">
        <v>126.37253797</v>
      </c>
      <c r="K26" s="10" t="s">
        <v>152</v>
      </c>
      <c r="L26" s="9">
        <v>81.078587999999996</v>
      </c>
      <c r="M26" s="10" t="s">
        <v>152</v>
      </c>
      <c r="N26" s="9">
        <v>1679.0789863800001</v>
      </c>
      <c r="O26" s="10" t="s">
        <v>152</v>
      </c>
      <c r="P26" s="9">
        <v>533.41200000000003</v>
      </c>
      <c r="Q26" s="10" t="s">
        <v>152</v>
      </c>
      <c r="R26" s="9">
        <v>4859.8574942400001</v>
      </c>
      <c r="S26" s="10" t="s">
        <v>152</v>
      </c>
    </row>
    <row r="27" spans="1:19" x14ac:dyDescent="0.2">
      <c r="A27" s="12" t="s">
        <v>189</v>
      </c>
      <c r="B27" s="9">
        <v>18.419</v>
      </c>
      <c r="C27" s="10" t="s">
        <v>152</v>
      </c>
      <c r="D27" s="9">
        <v>1047.356</v>
      </c>
      <c r="E27" s="10" t="s">
        <v>152</v>
      </c>
      <c r="F27" s="9">
        <v>72.703999999999994</v>
      </c>
      <c r="G27" s="10" t="s">
        <v>152</v>
      </c>
      <c r="H27" s="9">
        <v>575.50862668000002</v>
      </c>
      <c r="I27" s="10" t="s">
        <v>152</v>
      </c>
      <c r="J27" s="9">
        <v>113.16027896999999</v>
      </c>
      <c r="K27" s="10" t="s">
        <v>152</v>
      </c>
      <c r="L27" s="9">
        <v>60.844150999999997</v>
      </c>
      <c r="M27" s="10" t="s">
        <v>152</v>
      </c>
      <c r="N27" s="9">
        <v>1235.3719830099999</v>
      </c>
      <c r="O27" s="10" t="s">
        <v>152</v>
      </c>
      <c r="P27" s="9">
        <v>390.93400000000003</v>
      </c>
      <c r="Q27" s="10" t="s">
        <v>152</v>
      </c>
      <c r="R27" s="9">
        <v>3514.2980396600001</v>
      </c>
      <c r="S27" s="10" t="s">
        <v>152</v>
      </c>
    </row>
    <row r="28" spans="1:19" x14ac:dyDescent="0.2">
      <c r="A28" s="12" t="s">
        <v>190</v>
      </c>
      <c r="B28" s="9">
        <v>27.73</v>
      </c>
      <c r="C28" s="10" t="s">
        <v>152</v>
      </c>
      <c r="D28" s="9">
        <v>746.39800000000002</v>
      </c>
      <c r="E28" s="10" t="s">
        <v>152</v>
      </c>
      <c r="F28" s="9">
        <v>98.861999999999995</v>
      </c>
      <c r="G28" s="10" t="s">
        <v>152</v>
      </c>
      <c r="H28" s="9">
        <v>733.20092265999995</v>
      </c>
      <c r="I28" s="10" t="s">
        <v>152</v>
      </c>
      <c r="J28" s="9">
        <v>157.72016922</v>
      </c>
      <c r="K28" s="10" t="s">
        <v>152</v>
      </c>
      <c r="L28" s="9">
        <v>85.456343000000004</v>
      </c>
      <c r="M28" s="10" t="s">
        <v>152</v>
      </c>
      <c r="N28" s="9">
        <v>399.19080645999998</v>
      </c>
      <c r="O28" s="10" t="s">
        <v>152</v>
      </c>
      <c r="P28" s="9">
        <v>480.08300000000003</v>
      </c>
      <c r="Q28" s="10" t="s">
        <v>152</v>
      </c>
      <c r="R28" s="9">
        <v>2728.6412413399999</v>
      </c>
      <c r="S28" s="10" t="s">
        <v>152</v>
      </c>
    </row>
    <row r="29" spans="1:19" x14ac:dyDescent="0.2">
      <c r="A29" s="12" t="s">
        <v>191</v>
      </c>
      <c r="B29" s="9">
        <v>28.524999999999999</v>
      </c>
      <c r="C29" s="10" t="s">
        <v>152</v>
      </c>
      <c r="D29" s="9">
        <v>682.42899999999997</v>
      </c>
      <c r="E29" s="10" t="s">
        <v>210</v>
      </c>
      <c r="F29" s="9">
        <v>94.91</v>
      </c>
      <c r="G29" s="10" t="s">
        <v>152</v>
      </c>
      <c r="H29" s="9">
        <v>723.88767931999996</v>
      </c>
      <c r="I29" s="10" t="s">
        <v>152</v>
      </c>
      <c r="J29" s="9">
        <v>146.46130880000001</v>
      </c>
      <c r="K29" s="10" t="s">
        <v>152</v>
      </c>
      <c r="L29" s="9">
        <v>80.914848000000006</v>
      </c>
      <c r="M29" s="10" t="s">
        <v>152</v>
      </c>
      <c r="N29" s="9">
        <v>644.61668457999997</v>
      </c>
      <c r="O29" s="10" t="s">
        <v>152</v>
      </c>
      <c r="P29" s="9">
        <v>428.92700000000002</v>
      </c>
      <c r="Q29" s="10" t="s">
        <v>152</v>
      </c>
      <c r="R29" s="9">
        <v>2830.6715207000002</v>
      </c>
      <c r="S29" s="10" t="s">
        <v>152</v>
      </c>
    </row>
    <row r="30" spans="1:19" x14ac:dyDescent="0.2">
      <c r="A30" s="12" t="s">
        <v>192</v>
      </c>
      <c r="B30" s="9">
        <v>37.716000000000001</v>
      </c>
      <c r="C30" s="10" t="s">
        <v>152</v>
      </c>
      <c r="D30" s="9">
        <v>932.65700000000004</v>
      </c>
      <c r="E30" s="10" t="s">
        <v>186</v>
      </c>
      <c r="F30" s="9">
        <v>103.01300000000001</v>
      </c>
      <c r="G30" s="10" t="s">
        <v>152</v>
      </c>
      <c r="H30" s="9">
        <v>799.75464898999996</v>
      </c>
      <c r="I30" s="10" t="s">
        <v>152</v>
      </c>
      <c r="J30" s="9">
        <v>175.35105883</v>
      </c>
      <c r="K30" s="10" t="s">
        <v>152</v>
      </c>
      <c r="L30" s="9">
        <v>87.821592999999993</v>
      </c>
      <c r="M30" s="10" t="s">
        <v>152</v>
      </c>
      <c r="N30" s="9">
        <v>983.21238128176503</v>
      </c>
      <c r="O30" s="10" t="s">
        <v>152</v>
      </c>
      <c r="P30" s="9">
        <v>492.17899999999997</v>
      </c>
      <c r="Q30" s="10" t="s">
        <v>152</v>
      </c>
      <c r="R30" s="9">
        <v>3611.7046821017698</v>
      </c>
      <c r="S30" s="10" t="s">
        <v>152</v>
      </c>
    </row>
    <row r="31" spans="1:19" x14ac:dyDescent="0.2">
      <c r="A31" s="12" t="s">
        <v>193</v>
      </c>
      <c r="B31" s="9">
        <v>40.259</v>
      </c>
      <c r="C31" s="10" t="s">
        <v>152</v>
      </c>
      <c r="D31" s="9">
        <v>843.29100000000005</v>
      </c>
      <c r="E31" s="10" t="s">
        <v>194</v>
      </c>
      <c r="F31" s="9">
        <v>106.95308799999999</v>
      </c>
      <c r="G31" s="10" t="s">
        <v>152</v>
      </c>
      <c r="H31" s="9">
        <v>739.18671909</v>
      </c>
      <c r="I31" s="10" t="s">
        <v>152</v>
      </c>
      <c r="J31" s="9">
        <v>174.59471733999999</v>
      </c>
      <c r="K31" s="10" t="s">
        <v>152</v>
      </c>
      <c r="L31" s="9">
        <v>88.814976999999999</v>
      </c>
      <c r="M31" s="10" t="s">
        <v>152</v>
      </c>
      <c r="N31" s="9">
        <v>950.87292859000001</v>
      </c>
      <c r="O31" s="10" t="s">
        <v>152</v>
      </c>
      <c r="P31" s="9">
        <v>521.18600000000004</v>
      </c>
      <c r="Q31" s="10" t="s">
        <v>152</v>
      </c>
      <c r="R31" s="9">
        <v>3465.1584300200002</v>
      </c>
      <c r="S31" s="10" t="s">
        <v>152</v>
      </c>
    </row>
    <row r="32" spans="1:19" x14ac:dyDescent="0.2">
      <c r="A32" s="15" t="s">
        <v>195</v>
      </c>
      <c r="B32" s="13">
        <v>41.152000000000001</v>
      </c>
      <c r="C32" s="14" t="s">
        <v>152</v>
      </c>
      <c r="D32" s="13">
        <v>722.15099999999995</v>
      </c>
      <c r="E32" s="14" t="s">
        <v>152</v>
      </c>
      <c r="F32" s="13">
        <v>113.511793</v>
      </c>
      <c r="G32" s="14" t="s">
        <v>152</v>
      </c>
      <c r="H32" s="13">
        <v>717.69121223000002</v>
      </c>
      <c r="I32" s="14" t="s">
        <v>152</v>
      </c>
      <c r="J32" s="13">
        <v>169.96780973</v>
      </c>
      <c r="K32" s="14" t="s">
        <v>152</v>
      </c>
      <c r="L32" s="13">
        <v>96.526943000000003</v>
      </c>
      <c r="M32" s="14" t="s">
        <v>152</v>
      </c>
      <c r="N32" s="13">
        <v>957.82934720000003</v>
      </c>
      <c r="O32" s="14" t="s">
        <v>152</v>
      </c>
      <c r="P32" s="13">
        <v>551.67999999999995</v>
      </c>
      <c r="Q32" s="14" t="s">
        <v>152</v>
      </c>
      <c r="R32" s="13">
        <v>3370.51010516</v>
      </c>
      <c r="S32" s="14" t="s">
        <v>152</v>
      </c>
    </row>
    <row r="34" spans="1:2" x14ac:dyDescent="0.2">
      <c r="A34" s="16" t="s">
        <v>196</v>
      </c>
      <c r="B34" s="16" t="s">
        <v>211</v>
      </c>
    </row>
    <row r="36" spans="1:2" x14ac:dyDescent="0.2">
      <c r="B36" s="16" t="s">
        <v>212</v>
      </c>
    </row>
    <row r="37" spans="1:2" x14ac:dyDescent="0.2">
      <c r="B37" s="16" t="s">
        <v>213</v>
      </c>
    </row>
    <row r="38" spans="1:2" x14ac:dyDescent="0.2">
      <c r="B38" s="16" t="s">
        <v>214</v>
      </c>
    </row>
    <row r="39" spans="1:2" x14ac:dyDescent="0.2">
      <c r="B39" s="16" t="s">
        <v>215</v>
      </c>
    </row>
    <row r="40" spans="1:2" x14ac:dyDescent="0.2">
      <c r="B40" s="16" t="s">
        <v>216</v>
      </c>
    </row>
    <row r="44" spans="1:2" x14ac:dyDescent="0.2">
      <c r="A44" s="17" t="str">
        <f>HYPERLINK("#'CASINO 4'!A2", "&lt;&lt;&lt; Previous table")</f>
        <v>&lt;&lt;&lt; Previous table</v>
      </c>
    </row>
    <row r="45" spans="1:2" x14ac:dyDescent="0.2">
      <c r="A45" s="17" t="str">
        <f>HYPERLINK("#'CASINO 6'!A2",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S5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HYPERLINK("#'INDEX'!B73", "Link to index")</f>
        <v>Link to index</v>
      </c>
    </row>
    <row r="2" spans="1:19" ht="15.75" customHeight="1" x14ac:dyDescent="0.2">
      <c r="A2" s="27" t="s">
        <v>385</v>
      </c>
      <c r="B2" s="28"/>
      <c r="C2" s="28"/>
      <c r="D2" s="28"/>
      <c r="E2" s="28"/>
      <c r="F2" s="28"/>
      <c r="G2" s="28"/>
      <c r="H2" s="28"/>
      <c r="I2" s="28"/>
      <c r="J2" s="28"/>
      <c r="K2" s="28"/>
      <c r="L2" s="28"/>
      <c r="M2" s="28"/>
      <c r="N2" s="28"/>
      <c r="O2" s="28"/>
      <c r="P2" s="28"/>
      <c r="Q2" s="28"/>
      <c r="R2" s="28"/>
      <c r="S2" s="28"/>
    </row>
    <row r="3" spans="1:19" ht="15.75" customHeight="1" x14ac:dyDescent="0.2">
      <c r="A3" s="27" t="s">
        <v>84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137.153387636606</v>
      </c>
      <c r="C7" s="10" t="s">
        <v>152</v>
      </c>
      <c r="D7" s="18">
        <v>153.42621740035401</v>
      </c>
      <c r="E7" s="10" t="s">
        <v>152</v>
      </c>
      <c r="F7" s="18">
        <v>211.01501606787099</v>
      </c>
      <c r="G7" s="10" t="s">
        <v>152</v>
      </c>
      <c r="H7" s="18">
        <v>242.48718397546801</v>
      </c>
      <c r="I7" s="10" t="s">
        <v>152</v>
      </c>
      <c r="J7" s="18">
        <v>147.245880439865</v>
      </c>
      <c r="K7" s="10" t="s">
        <v>152</v>
      </c>
      <c r="L7" s="18">
        <v>109.872608493504</v>
      </c>
      <c r="M7" s="10" t="s">
        <v>152</v>
      </c>
      <c r="N7" s="18">
        <v>179.86460897535201</v>
      </c>
      <c r="O7" s="10" t="s">
        <v>152</v>
      </c>
      <c r="P7" s="18">
        <v>267.277439464287</v>
      </c>
      <c r="Q7" s="10" t="s">
        <v>152</v>
      </c>
      <c r="R7" s="18">
        <v>186.00430183207899</v>
      </c>
      <c r="S7" s="10" t="s">
        <v>152</v>
      </c>
    </row>
    <row r="8" spans="1:19" x14ac:dyDescent="0.2">
      <c r="A8" s="12" t="s">
        <v>164</v>
      </c>
      <c r="B8" s="18">
        <v>139.32777419417701</v>
      </c>
      <c r="C8" s="10" t="s">
        <v>152</v>
      </c>
      <c r="D8" s="18">
        <v>176.61868924529699</v>
      </c>
      <c r="E8" s="10" t="s">
        <v>152</v>
      </c>
      <c r="F8" s="18">
        <v>193.919982997858</v>
      </c>
      <c r="G8" s="10" t="s">
        <v>152</v>
      </c>
      <c r="H8" s="18">
        <v>225.06702335796899</v>
      </c>
      <c r="I8" s="10" t="s">
        <v>152</v>
      </c>
      <c r="J8" s="18">
        <v>150.56542355007201</v>
      </c>
      <c r="K8" s="10" t="s">
        <v>152</v>
      </c>
      <c r="L8" s="18">
        <v>110.86555071628899</v>
      </c>
      <c r="M8" s="10" t="s">
        <v>152</v>
      </c>
      <c r="N8" s="18">
        <v>176.3590346666</v>
      </c>
      <c r="O8" s="10" t="s">
        <v>152</v>
      </c>
      <c r="P8" s="18">
        <v>254.944933459742</v>
      </c>
      <c r="Q8" s="10" t="s">
        <v>152</v>
      </c>
      <c r="R8" s="18">
        <v>188.89474715504301</v>
      </c>
      <c r="S8" s="10" t="s">
        <v>152</v>
      </c>
    </row>
    <row r="9" spans="1:19" x14ac:dyDescent="0.2">
      <c r="A9" s="12" t="s">
        <v>165</v>
      </c>
      <c r="B9" s="18">
        <v>134.95858244147999</v>
      </c>
      <c r="C9" s="10" t="s">
        <v>152</v>
      </c>
      <c r="D9" s="18">
        <v>171.95775608556499</v>
      </c>
      <c r="E9" s="10" t="s">
        <v>152</v>
      </c>
      <c r="F9" s="18">
        <v>175.766331870465</v>
      </c>
      <c r="G9" s="10" t="s">
        <v>169</v>
      </c>
      <c r="H9" s="18">
        <v>215.855764612461</v>
      </c>
      <c r="I9" s="10" t="s">
        <v>152</v>
      </c>
      <c r="J9" s="18">
        <v>146.00476130896101</v>
      </c>
      <c r="K9" s="10" t="s">
        <v>152</v>
      </c>
      <c r="L9" s="18">
        <v>110.89001432142901</v>
      </c>
      <c r="M9" s="10" t="s">
        <v>168</v>
      </c>
      <c r="N9" s="18">
        <v>169.85695650112501</v>
      </c>
      <c r="O9" s="10" t="s">
        <v>282</v>
      </c>
      <c r="P9" s="18">
        <v>243.757980421577</v>
      </c>
      <c r="Q9" s="10" t="s">
        <v>152</v>
      </c>
      <c r="R9" s="18">
        <v>182.411481553752</v>
      </c>
      <c r="S9" s="10" t="s">
        <v>169</v>
      </c>
    </row>
    <row r="10" spans="1:19" x14ac:dyDescent="0.2">
      <c r="A10" s="12" t="s">
        <v>166</v>
      </c>
      <c r="B10" s="18">
        <v>134.390826982813</v>
      </c>
      <c r="C10" s="10" t="s">
        <v>152</v>
      </c>
      <c r="D10" s="18">
        <v>178.58163544411099</v>
      </c>
      <c r="E10" s="10" t="s">
        <v>152</v>
      </c>
      <c r="F10" s="18">
        <v>168.00350893863799</v>
      </c>
      <c r="G10" s="10" t="s">
        <v>169</v>
      </c>
      <c r="H10" s="18">
        <v>216.59886844218099</v>
      </c>
      <c r="I10" s="10" t="s">
        <v>152</v>
      </c>
      <c r="J10" s="18">
        <v>151.65338192194699</v>
      </c>
      <c r="K10" s="10" t="s">
        <v>152</v>
      </c>
      <c r="L10" s="18">
        <v>113.918162716068</v>
      </c>
      <c r="M10" s="10" t="s">
        <v>152</v>
      </c>
      <c r="N10" s="18">
        <v>178.220047482762</v>
      </c>
      <c r="O10" s="10" t="s">
        <v>152</v>
      </c>
      <c r="P10" s="18">
        <v>260.12358887857698</v>
      </c>
      <c r="Q10" s="10" t="s">
        <v>152</v>
      </c>
      <c r="R10" s="18">
        <v>189.038436643566</v>
      </c>
      <c r="S10" s="10" t="s">
        <v>169</v>
      </c>
    </row>
    <row r="11" spans="1:19" x14ac:dyDescent="0.2">
      <c r="A11" s="12" t="s">
        <v>170</v>
      </c>
      <c r="B11" s="18">
        <v>127.09743528082301</v>
      </c>
      <c r="C11" s="10" t="s">
        <v>152</v>
      </c>
      <c r="D11" s="18">
        <v>176.017587753323</v>
      </c>
      <c r="E11" s="10" t="s">
        <v>152</v>
      </c>
      <c r="F11" s="18">
        <v>163.22718915428899</v>
      </c>
      <c r="G11" s="10" t="s">
        <v>169</v>
      </c>
      <c r="H11" s="18">
        <v>210.19823546663</v>
      </c>
      <c r="I11" s="10" t="s">
        <v>152</v>
      </c>
      <c r="J11" s="18">
        <v>149.90068230583401</v>
      </c>
      <c r="K11" s="10" t="s">
        <v>152</v>
      </c>
      <c r="L11" s="18">
        <v>110.668718878183</v>
      </c>
      <c r="M11" s="10" t="s">
        <v>152</v>
      </c>
      <c r="N11" s="18">
        <v>176.84467083205999</v>
      </c>
      <c r="O11" s="10" t="s">
        <v>152</v>
      </c>
      <c r="P11" s="18">
        <v>264.11783940500499</v>
      </c>
      <c r="Q11" s="10" t="s">
        <v>152</v>
      </c>
      <c r="R11" s="18">
        <v>186.77036424184499</v>
      </c>
      <c r="S11" s="10" t="s">
        <v>169</v>
      </c>
    </row>
    <row r="12" spans="1:19" x14ac:dyDescent="0.2">
      <c r="A12" s="12" t="s">
        <v>171</v>
      </c>
      <c r="B12" s="18">
        <v>121.09562907040601</v>
      </c>
      <c r="C12" s="10" t="s">
        <v>152</v>
      </c>
      <c r="D12" s="18">
        <v>173.60232120846501</v>
      </c>
      <c r="E12" s="10" t="s">
        <v>152</v>
      </c>
      <c r="F12" s="18">
        <v>162.59531494522699</v>
      </c>
      <c r="G12" s="10" t="s">
        <v>169</v>
      </c>
      <c r="H12" s="18">
        <v>206.807064651932</v>
      </c>
      <c r="I12" s="10" t="s">
        <v>152</v>
      </c>
      <c r="J12" s="18">
        <v>145.40496611085999</v>
      </c>
      <c r="K12" s="10" t="s">
        <v>152</v>
      </c>
      <c r="L12" s="18">
        <v>107.07215887096299</v>
      </c>
      <c r="M12" s="10" t="s">
        <v>152</v>
      </c>
      <c r="N12" s="18">
        <v>170.129929095525</v>
      </c>
      <c r="O12" s="10" t="s">
        <v>152</v>
      </c>
      <c r="P12" s="18">
        <v>260.24974065943297</v>
      </c>
      <c r="Q12" s="10" t="s">
        <v>152</v>
      </c>
      <c r="R12" s="18">
        <v>182.85000310942399</v>
      </c>
      <c r="S12" s="10" t="s">
        <v>169</v>
      </c>
    </row>
    <row r="13" spans="1:19" x14ac:dyDescent="0.2">
      <c r="A13" s="12" t="s">
        <v>172</v>
      </c>
      <c r="B13" s="18">
        <v>117.934958378435</v>
      </c>
      <c r="C13" s="10" t="s">
        <v>152</v>
      </c>
      <c r="D13" s="18">
        <v>170.68995199655001</v>
      </c>
      <c r="E13" s="10" t="s">
        <v>152</v>
      </c>
      <c r="F13" s="18">
        <v>181.278253651424</v>
      </c>
      <c r="G13" s="10" t="s">
        <v>169</v>
      </c>
      <c r="H13" s="18">
        <v>201.89021071347</v>
      </c>
      <c r="I13" s="10" t="s">
        <v>152</v>
      </c>
      <c r="J13" s="18">
        <v>137.695825249682</v>
      </c>
      <c r="K13" s="10" t="s">
        <v>152</v>
      </c>
      <c r="L13" s="18">
        <v>130.789855974413</v>
      </c>
      <c r="M13" s="10" t="s">
        <v>152</v>
      </c>
      <c r="N13" s="18">
        <v>167.554086855435</v>
      </c>
      <c r="O13" s="10" t="s">
        <v>152</v>
      </c>
      <c r="P13" s="18">
        <v>260.80907649076403</v>
      </c>
      <c r="Q13" s="10" t="s">
        <v>152</v>
      </c>
      <c r="R13" s="18">
        <v>180.571067825748</v>
      </c>
      <c r="S13" s="10" t="s">
        <v>169</v>
      </c>
    </row>
    <row r="14" spans="1:19" x14ac:dyDescent="0.2">
      <c r="A14" s="12" t="s">
        <v>173</v>
      </c>
      <c r="B14" s="18">
        <v>115.324986931369</v>
      </c>
      <c r="C14" s="10" t="s">
        <v>152</v>
      </c>
      <c r="D14" s="18">
        <v>163.71264402572501</v>
      </c>
      <c r="E14" s="10" t="s">
        <v>152</v>
      </c>
      <c r="F14" s="18">
        <v>171.27229205645</v>
      </c>
      <c r="G14" s="10" t="s">
        <v>169</v>
      </c>
      <c r="H14" s="18">
        <v>205.23358973426599</v>
      </c>
      <c r="I14" s="10" t="s">
        <v>152</v>
      </c>
      <c r="J14" s="18">
        <v>131.87587967646701</v>
      </c>
      <c r="K14" s="10" t="s">
        <v>152</v>
      </c>
      <c r="L14" s="18">
        <v>131.572094502906</v>
      </c>
      <c r="M14" s="10" t="s">
        <v>152</v>
      </c>
      <c r="N14" s="18">
        <v>166.369202790282</v>
      </c>
      <c r="O14" s="10" t="s">
        <v>152</v>
      </c>
      <c r="P14" s="18">
        <v>270.97657743982802</v>
      </c>
      <c r="Q14" s="10" t="s">
        <v>152</v>
      </c>
      <c r="R14" s="18">
        <v>179.20912492797601</v>
      </c>
      <c r="S14" s="10" t="s">
        <v>169</v>
      </c>
    </row>
    <row r="15" spans="1:19" x14ac:dyDescent="0.2">
      <c r="A15" s="12" t="s">
        <v>174</v>
      </c>
      <c r="B15" s="18">
        <v>115.91801472142301</v>
      </c>
      <c r="C15" s="10" t="s">
        <v>152</v>
      </c>
      <c r="D15" s="18">
        <v>167.03855263417501</v>
      </c>
      <c r="E15" s="10" t="s">
        <v>152</v>
      </c>
      <c r="F15" s="18">
        <v>164.176396381888</v>
      </c>
      <c r="G15" s="10" t="s">
        <v>169</v>
      </c>
      <c r="H15" s="18">
        <v>201.431827002239</v>
      </c>
      <c r="I15" s="10" t="s">
        <v>152</v>
      </c>
      <c r="J15" s="18">
        <v>132.90111571957101</v>
      </c>
      <c r="K15" s="10" t="s">
        <v>152</v>
      </c>
      <c r="L15" s="18">
        <v>131.50088034681201</v>
      </c>
      <c r="M15" s="10" t="s">
        <v>152</v>
      </c>
      <c r="N15" s="18">
        <v>165.32909703748899</v>
      </c>
      <c r="O15" s="10" t="s">
        <v>152</v>
      </c>
      <c r="P15" s="18">
        <v>274.148750583359</v>
      </c>
      <c r="Q15" s="10" t="s">
        <v>152</v>
      </c>
      <c r="R15" s="18">
        <v>179.816348051696</v>
      </c>
      <c r="S15" s="10" t="s">
        <v>169</v>
      </c>
    </row>
    <row r="16" spans="1:19" x14ac:dyDescent="0.2">
      <c r="A16" s="12" t="s">
        <v>176</v>
      </c>
      <c r="B16" s="18">
        <v>114.78249128357101</v>
      </c>
      <c r="C16" s="10" t="s">
        <v>152</v>
      </c>
      <c r="D16" s="18">
        <v>174.39248331626101</v>
      </c>
      <c r="E16" s="10" t="s">
        <v>152</v>
      </c>
      <c r="F16" s="18">
        <v>165.687177728519</v>
      </c>
      <c r="G16" s="10" t="s">
        <v>169</v>
      </c>
      <c r="H16" s="18">
        <v>205.36212645433099</v>
      </c>
      <c r="I16" s="10" t="s">
        <v>152</v>
      </c>
      <c r="J16" s="18">
        <v>134.426384581934</v>
      </c>
      <c r="K16" s="10" t="s">
        <v>152</v>
      </c>
      <c r="L16" s="18">
        <v>122.13791758095699</v>
      </c>
      <c r="M16" s="10" t="s">
        <v>152</v>
      </c>
      <c r="N16" s="18">
        <v>161.715556356024</v>
      </c>
      <c r="O16" s="10" t="s">
        <v>152</v>
      </c>
      <c r="P16" s="18">
        <v>286.38605415078899</v>
      </c>
      <c r="Q16" s="10" t="s">
        <v>152</v>
      </c>
      <c r="R16" s="18">
        <v>183.40829715400699</v>
      </c>
      <c r="S16" s="10" t="s">
        <v>169</v>
      </c>
    </row>
    <row r="17" spans="1:19" x14ac:dyDescent="0.2">
      <c r="A17" s="12" t="s">
        <v>177</v>
      </c>
      <c r="B17" s="18">
        <v>114.744608882972</v>
      </c>
      <c r="C17" s="10" t="s">
        <v>152</v>
      </c>
      <c r="D17" s="18">
        <v>33.791722199850298</v>
      </c>
      <c r="E17" s="10" t="s">
        <v>169</v>
      </c>
      <c r="F17" s="18">
        <v>164.358598496936</v>
      </c>
      <c r="G17" s="10" t="s">
        <v>169</v>
      </c>
      <c r="H17" s="18">
        <v>194.47470513291401</v>
      </c>
      <c r="I17" s="10" t="s">
        <v>152</v>
      </c>
      <c r="J17" s="18">
        <v>127.210008975932</v>
      </c>
      <c r="K17" s="10" t="s">
        <v>152</v>
      </c>
      <c r="L17" s="18">
        <v>136.25462354463099</v>
      </c>
      <c r="M17" s="10" t="s">
        <v>152</v>
      </c>
      <c r="N17" s="18">
        <v>153.61661205726199</v>
      </c>
      <c r="O17" s="10" t="s">
        <v>152</v>
      </c>
      <c r="P17" s="18">
        <v>263.31712194179801</v>
      </c>
      <c r="Q17" s="10" t="s">
        <v>152</v>
      </c>
      <c r="R17" s="18">
        <v>131.06139024677401</v>
      </c>
      <c r="S17" s="10" t="s">
        <v>169</v>
      </c>
    </row>
    <row r="18" spans="1:19" x14ac:dyDescent="0.2">
      <c r="A18" s="12" t="s">
        <v>178</v>
      </c>
      <c r="B18" s="18">
        <v>97.823322922905703</v>
      </c>
      <c r="C18" s="10" t="s">
        <v>152</v>
      </c>
      <c r="D18" s="18">
        <v>117.91042419442999</v>
      </c>
      <c r="E18" s="10" t="s">
        <v>152</v>
      </c>
      <c r="F18" s="18">
        <v>149.71785090037201</v>
      </c>
      <c r="G18" s="10" t="s">
        <v>169</v>
      </c>
      <c r="H18" s="18">
        <v>177.33933636890299</v>
      </c>
      <c r="I18" s="10" t="s">
        <v>152</v>
      </c>
      <c r="J18" s="18">
        <v>119.740219404135</v>
      </c>
      <c r="K18" s="10" t="s">
        <v>152</v>
      </c>
      <c r="L18" s="18">
        <v>121.750634535896</v>
      </c>
      <c r="M18" s="10" t="s">
        <v>152</v>
      </c>
      <c r="N18" s="18">
        <v>142.51301326773199</v>
      </c>
      <c r="O18" s="10" t="s">
        <v>152</v>
      </c>
      <c r="P18" s="18">
        <v>241.408221033953</v>
      </c>
      <c r="Q18" s="10" t="s">
        <v>152</v>
      </c>
      <c r="R18" s="18">
        <v>148.83557721424199</v>
      </c>
      <c r="S18" s="10" t="s">
        <v>169</v>
      </c>
    </row>
    <row r="19" spans="1:19" x14ac:dyDescent="0.2">
      <c r="A19" s="12" t="s">
        <v>179</v>
      </c>
      <c r="B19" s="18">
        <v>102.29772658079899</v>
      </c>
      <c r="C19" s="10" t="s">
        <v>152</v>
      </c>
      <c r="D19" s="18">
        <v>125.14448850902301</v>
      </c>
      <c r="E19" s="10" t="s">
        <v>152</v>
      </c>
      <c r="F19" s="18">
        <v>164.136385694853</v>
      </c>
      <c r="G19" s="10" t="s">
        <v>169</v>
      </c>
      <c r="H19" s="18">
        <v>186.193703918995</v>
      </c>
      <c r="I19" s="10" t="s">
        <v>152</v>
      </c>
      <c r="J19" s="18">
        <v>128.16262913347001</v>
      </c>
      <c r="K19" s="10" t="s">
        <v>152</v>
      </c>
      <c r="L19" s="18">
        <v>128.48836930213201</v>
      </c>
      <c r="M19" s="10" t="s">
        <v>152</v>
      </c>
      <c r="N19" s="18">
        <v>154.117020187728</v>
      </c>
      <c r="O19" s="10" t="s">
        <v>152</v>
      </c>
      <c r="P19" s="18">
        <v>255.08573891978301</v>
      </c>
      <c r="Q19" s="10" t="s">
        <v>152</v>
      </c>
      <c r="R19" s="18">
        <v>158.47617423292201</v>
      </c>
      <c r="S19" s="10" t="s">
        <v>169</v>
      </c>
    </row>
    <row r="20" spans="1:19" x14ac:dyDescent="0.2">
      <c r="A20" s="12" t="s">
        <v>180</v>
      </c>
      <c r="B20" s="18">
        <v>111.532667251829</v>
      </c>
      <c r="C20" s="10" t="s">
        <v>152</v>
      </c>
      <c r="D20" s="18">
        <v>129.341106704098</v>
      </c>
      <c r="E20" s="10" t="s">
        <v>152</v>
      </c>
      <c r="F20" s="18">
        <v>238.72267412698599</v>
      </c>
      <c r="G20" s="10" t="s">
        <v>169</v>
      </c>
      <c r="H20" s="18">
        <v>193.01583612019499</v>
      </c>
      <c r="I20" s="10" t="s">
        <v>152</v>
      </c>
      <c r="J20" s="18">
        <v>137.591926739765</v>
      </c>
      <c r="K20" s="10" t="s">
        <v>186</v>
      </c>
      <c r="L20" s="18">
        <v>152.34372954032901</v>
      </c>
      <c r="M20" s="10" t="s">
        <v>152</v>
      </c>
      <c r="N20" s="18">
        <v>162.38690377221599</v>
      </c>
      <c r="O20" s="10" t="s">
        <v>152</v>
      </c>
      <c r="P20" s="18">
        <v>265.161008657146</v>
      </c>
      <c r="Q20" s="10" t="s">
        <v>194</v>
      </c>
      <c r="R20" s="18">
        <v>166.64584357774899</v>
      </c>
      <c r="S20" s="10" t="s">
        <v>169</v>
      </c>
    </row>
    <row r="21" spans="1:19" x14ac:dyDescent="0.2">
      <c r="A21" s="12" t="s">
        <v>181</v>
      </c>
      <c r="B21" s="18">
        <v>99.965581100257296</v>
      </c>
      <c r="C21" s="10" t="s">
        <v>152</v>
      </c>
      <c r="D21" s="18">
        <v>113.291642174945</v>
      </c>
      <c r="E21" s="10" t="s">
        <v>152</v>
      </c>
      <c r="F21" s="18">
        <v>275.56712332437297</v>
      </c>
      <c r="G21" s="10" t="s">
        <v>169</v>
      </c>
      <c r="H21" s="18">
        <v>150.26139134628801</v>
      </c>
      <c r="I21" s="10" t="s">
        <v>152</v>
      </c>
      <c r="J21" s="18">
        <v>120.84373977286199</v>
      </c>
      <c r="K21" s="10" t="s">
        <v>152</v>
      </c>
      <c r="L21" s="18">
        <v>125.499309447136</v>
      </c>
      <c r="M21" s="10" t="s">
        <v>152</v>
      </c>
      <c r="N21" s="18">
        <v>143.81218655285599</v>
      </c>
      <c r="O21" s="10" t="s">
        <v>152</v>
      </c>
      <c r="P21" s="18">
        <v>245.81511891379199</v>
      </c>
      <c r="Q21" s="10" t="s">
        <v>152</v>
      </c>
      <c r="R21" s="18">
        <v>144.69292271759301</v>
      </c>
      <c r="S21" s="10" t="s">
        <v>169</v>
      </c>
    </row>
    <row r="22" spans="1:19" x14ac:dyDescent="0.2">
      <c r="A22" s="12" t="s">
        <v>182</v>
      </c>
      <c r="B22" s="18">
        <v>95.999241147867593</v>
      </c>
      <c r="C22" s="10" t="s">
        <v>152</v>
      </c>
      <c r="D22" s="18">
        <v>111.421818746349</v>
      </c>
      <c r="E22" s="10" t="s">
        <v>152</v>
      </c>
      <c r="F22" s="18">
        <v>301.10563224713798</v>
      </c>
      <c r="G22" s="10" t="s">
        <v>169</v>
      </c>
      <c r="H22" s="18">
        <v>147.70611025495401</v>
      </c>
      <c r="I22" s="10" t="s">
        <v>152</v>
      </c>
      <c r="J22" s="18">
        <v>119.437662618006</v>
      </c>
      <c r="K22" s="10" t="s">
        <v>152</v>
      </c>
      <c r="L22" s="18">
        <v>122.75251769882099</v>
      </c>
      <c r="M22" s="10" t="s">
        <v>152</v>
      </c>
      <c r="N22" s="18">
        <v>140.58469636646001</v>
      </c>
      <c r="O22" s="10" t="s">
        <v>368</v>
      </c>
      <c r="P22" s="18">
        <v>246.77025778444701</v>
      </c>
      <c r="Q22" s="10" t="s">
        <v>152</v>
      </c>
      <c r="R22" s="18">
        <v>142.84869549432699</v>
      </c>
      <c r="S22" s="10" t="s">
        <v>169</v>
      </c>
    </row>
    <row r="23" spans="1:19" x14ac:dyDescent="0.2">
      <c r="A23" s="12" t="s">
        <v>184</v>
      </c>
      <c r="B23" s="18">
        <v>88.875001244516497</v>
      </c>
      <c r="C23" s="10" t="s">
        <v>152</v>
      </c>
      <c r="D23" s="18">
        <v>118.18670080674499</v>
      </c>
      <c r="E23" s="10" t="s">
        <v>226</v>
      </c>
      <c r="F23" s="18">
        <v>329.25081317979402</v>
      </c>
      <c r="G23" s="10" t="s">
        <v>169</v>
      </c>
      <c r="H23" s="18">
        <v>153.88097778782301</v>
      </c>
      <c r="I23" s="10" t="s">
        <v>152</v>
      </c>
      <c r="J23" s="18">
        <v>122.918236040894</v>
      </c>
      <c r="K23" s="10" t="s">
        <v>152</v>
      </c>
      <c r="L23" s="18">
        <v>129.389904073385</v>
      </c>
      <c r="M23" s="10" t="s">
        <v>152</v>
      </c>
      <c r="N23" s="18">
        <v>144.30441251316</v>
      </c>
      <c r="O23" s="10" t="s">
        <v>227</v>
      </c>
      <c r="P23" s="18">
        <v>258.46336930114001</v>
      </c>
      <c r="Q23" s="10" t="s">
        <v>152</v>
      </c>
      <c r="R23" s="18">
        <v>148.87253771160999</v>
      </c>
      <c r="S23" s="10" t="s">
        <v>169</v>
      </c>
    </row>
    <row r="24" spans="1:19" x14ac:dyDescent="0.2">
      <c r="A24" s="12" t="s">
        <v>185</v>
      </c>
      <c r="B24" s="18">
        <v>80.403954157499101</v>
      </c>
      <c r="C24" s="10" t="s">
        <v>152</v>
      </c>
      <c r="D24" s="18">
        <v>107.413757662807</v>
      </c>
      <c r="E24" s="10" t="s">
        <v>152</v>
      </c>
      <c r="F24" s="18">
        <v>294.30677460567699</v>
      </c>
      <c r="G24" s="10" t="s">
        <v>169</v>
      </c>
      <c r="H24" s="18">
        <v>139.67871443500499</v>
      </c>
      <c r="I24" s="10" t="s">
        <v>152</v>
      </c>
      <c r="J24" s="18">
        <v>112.377358657165</v>
      </c>
      <c r="K24" s="10" t="s">
        <v>152</v>
      </c>
      <c r="L24" s="18">
        <v>119.61334952566401</v>
      </c>
      <c r="M24" s="10" t="s">
        <v>152</v>
      </c>
      <c r="N24" s="18">
        <v>130.54126324329101</v>
      </c>
      <c r="O24" s="10" t="s">
        <v>228</v>
      </c>
      <c r="P24" s="18">
        <v>232.605610821672</v>
      </c>
      <c r="Q24" s="10" t="s">
        <v>152</v>
      </c>
      <c r="R24" s="18">
        <v>134.799558860231</v>
      </c>
      <c r="S24" s="10" t="s">
        <v>169</v>
      </c>
    </row>
    <row r="25" spans="1:19" x14ac:dyDescent="0.2">
      <c r="A25" s="12" t="s">
        <v>187</v>
      </c>
      <c r="B25" s="18">
        <v>78.136433457045001</v>
      </c>
      <c r="C25" s="10" t="s">
        <v>152</v>
      </c>
      <c r="D25" s="18">
        <v>109.963159182349</v>
      </c>
      <c r="E25" s="10" t="s">
        <v>152</v>
      </c>
      <c r="F25" s="18">
        <v>324.77303855996797</v>
      </c>
      <c r="G25" s="10" t="s">
        <v>169</v>
      </c>
      <c r="H25" s="18">
        <v>141.908923178175</v>
      </c>
      <c r="I25" s="10" t="s">
        <v>152</v>
      </c>
      <c r="J25" s="18">
        <v>113.2078945829</v>
      </c>
      <c r="K25" s="10" t="s">
        <v>152</v>
      </c>
      <c r="L25" s="18">
        <v>118.58298461461401</v>
      </c>
      <c r="M25" s="10" t="s">
        <v>152</v>
      </c>
      <c r="N25" s="18">
        <v>129.380035343934</v>
      </c>
      <c r="O25" s="10" t="s">
        <v>152</v>
      </c>
      <c r="P25" s="18">
        <v>232.00323682283201</v>
      </c>
      <c r="Q25" s="10" t="s">
        <v>152</v>
      </c>
      <c r="R25" s="18">
        <v>135.91370143900599</v>
      </c>
      <c r="S25" s="10" t="s">
        <v>169</v>
      </c>
    </row>
    <row r="26" spans="1:19" x14ac:dyDescent="0.2">
      <c r="A26" s="12" t="s">
        <v>188</v>
      </c>
      <c r="B26" s="18">
        <v>89.716818624165995</v>
      </c>
      <c r="C26" s="10" t="s">
        <v>261</v>
      </c>
      <c r="D26" s="18">
        <v>140.81079243473701</v>
      </c>
      <c r="E26" s="10" t="s">
        <v>261</v>
      </c>
      <c r="F26" s="18">
        <v>329.80204745195101</v>
      </c>
      <c r="G26" s="10" t="s">
        <v>369</v>
      </c>
      <c r="H26" s="18">
        <v>165.34515146880901</v>
      </c>
      <c r="I26" s="10" t="s">
        <v>261</v>
      </c>
      <c r="J26" s="18">
        <v>135.58779938762299</v>
      </c>
      <c r="K26" s="10" t="s">
        <v>261</v>
      </c>
      <c r="L26" s="18">
        <v>137.68588386666599</v>
      </c>
      <c r="M26" s="10" t="s">
        <v>261</v>
      </c>
      <c r="N26" s="18">
        <v>154.840715784461</v>
      </c>
      <c r="O26" s="10" t="s">
        <v>261</v>
      </c>
      <c r="P26" s="18">
        <v>259.980666424513</v>
      </c>
      <c r="Q26" s="10" t="s">
        <v>261</v>
      </c>
      <c r="R26" s="18">
        <v>162.12310842709499</v>
      </c>
      <c r="S26" s="10" t="s">
        <v>169</v>
      </c>
    </row>
    <row r="27" spans="1:19" x14ac:dyDescent="0.2">
      <c r="A27" s="12" t="s">
        <v>189</v>
      </c>
      <c r="B27" s="18">
        <v>80.070367677961997</v>
      </c>
      <c r="C27" s="10" t="s">
        <v>152</v>
      </c>
      <c r="D27" s="18">
        <v>138.10339017421799</v>
      </c>
      <c r="E27" s="10" t="s">
        <v>152</v>
      </c>
      <c r="F27" s="18">
        <v>318.91868324169701</v>
      </c>
      <c r="G27" s="10" t="s">
        <v>262</v>
      </c>
      <c r="H27" s="18">
        <v>169.440446077546</v>
      </c>
      <c r="I27" s="10" t="s">
        <v>152</v>
      </c>
      <c r="J27" s="18">
        <v>137.67621062233201</v>
      </c>
      <c r="K27" s="10" t="s">
        <v>152</v>
      </c>
      <c r="L27" s="18">
        <v>146.39106111079801</v>
      </c>
      <c r="M27" s="10" t="s">
        <v>152</v>
      </c>
      <c r="N27" s="18">
        <v>152.703910072215</v>
      </c>
      <c r="O27" s="10" t="s">
        <v>152</v>
      </c>
      <c r="P27" s="18">
        <v>245.738073572583</v>
      </c>
      <c r="Q27" s="10" t="s">
        <v>152</v>
      </c>
      <c r="R27" s="18">
        <v>160.146357030633</v>
      </c>
      <c r="S27" s="10" t="s">
        <v>152</v>
      </c>
    </row>
    <row r="28" spans="1:19" x14ac:dyDescent="0.2">
      <c r="A28" s="12" t="s">
        <v>190</v>
      </c>
      <c r="B28" s="18">
        <v>75.229603694895204</v>
      </c>
      <c r="C28" s="10" t="s">
        <v>152</v>
      </c>
      <c r="D28" s="18">
        <v>144.83678149583901</v>
      </c>
      <c r="E28" s="10" t="s">
        <v>152</v>
      </c>
      <c r="F28" s="18">
        <v>278.10232073291502</v>
      </c>
      <c r="G28" s="10" t="s">
        <v>152</v>
      </c>
      <c r="H28" s="18">
        <v>177.23140202133399</v>
      </c>
      <c r="I28" s="10" t="s">
        <v>152</v>
      </c>
      <c r="J28" s="18">
        <v>141.48959560767901</v>
      </c>
      <c r="K28" s="10" t="s">
        <v>152</v>
      </c>
      <c r="L28" s="18">
        <v>151.769620659379</v>
      </c>
      <c r="M28" s="10" t="s">
        <v>152</v>
      </c>
      <c r="N28" s="18">
        <v>166.37024793845501</v>
      </c>
      <c r="O28" s="10" t="s">
        <v>152</v>
      </c>
      <c r="P28" s="18">
        <v>262.45295623717197</v>
      </c>
      <c r="Q28" s="10" t="s">
        <v>152</v>
      </c>
      <c r="R28" s="18">
        <v>169.15938638704199</v>
      </c>
      <c r="S28" s="10" t="s">
        <v>152</v>
      </c>
    </row>
    <row r="29" spans="1:19" x14ac:dyDescent="0.2">
      <c r="A29" s="12" t="s">
        <v>191</v>
      </c>
      <c r="B29" s="18">
        <v>84.138285458862498</v>
      </c>
      <c r="C29" s="10" t="s">
        <v>152</v>
      </c>
      <c r="D29" s="18">
        <v>158.34535077168499</v>
      </c>
      <c r="E29" s="10" t="s">
        <v>152</v>
      </c>
      <c r="F29" s="18">
        <v>210.97520284785699</v>
      </c>
      <c r="G29" s="10" t="s">
        <v>152</v>
      </c>
      <c r="H29" s="18">
        <v>180.210196542451</v>
      </c>
      <c r="I29" s="10" t="s">
        <v>152</v>
      </c>
      <c r="J29" s="18">
        <v>143.68484329938099</v>
      </c>
      <c r="K29" s="10" t="s">
        <v>152</v>
      </c>
      <c r="L29" s="18">
        <v>153.860375781502</v>
      </c>
      <c r="M29" s="10" t="s">
        <v>152</v>
      </c>
      <c r="N29" s="18">
        <v>173.623287926518</v>
      </c>
      <c r="O29" s="10" t="s">
        <v>152</v>
      </c>
      <c r="P29" s="18">
        <v>282.38065878301302</v>
      </c>
      <c r="Q29" s="10" t="s">
        <v>152</v>
      </c>
      <c r="R29" s="18">
        <v>177.819904559972</v>
      </c>
      <c r="S29" s="10" t="s">
        <v>152</v>
      </c>
    </row>
    <row r="30" spans="1:19" x14ac:dyDescent="0.2">
      <c r="A30" s="12" t="s">
        <v>192</v>
      </c>
      <c r="B30" s="18">
        <v>76.939732092750305</v>
      </c>
      <c r="C30" s="10" t="s">
        <v>152</v>
      </c>
      <c r="D30" s="18">
        <v>140.92420584870001</v>
      </c>
      <c r="E30" s="10" t="s">
        <v>152</v>
      </c>
      <c r="F30" s="18">
        <v>180.86282622838399</v>
      </c>
      <c r="G30" s="10" t="s">
        <v>152</v>
      </c>
      <c r="H30" s="18">
        <v>164.046023094323</v>
      </c>
      <c r="I30" s="10" t="s">
        <v>152</v>
      </c>
      <c r="J30" s="18">
        <v>137.254393028235</v>
      </c>
      <c r="K30" s="10" t="s">
        <v>152</v>
      </c>
      <c r="L30" s="18">
        <v>145.57061110051899</v>
      </c>
      <c r="M30" s="10" t="s">
        <v>152</v>
      </c>
      <c r="N30" s="18">
        <v>154.425027786973</v>
      </c>
      <c r="O30" s="10" t="s">
        <v>152</v>
      </c>
      <c r="P30" s="18">
        <v>260.26485424872698</v>
      </c>
      <c r="Q30" s="10" t="s">
        <v>152</v>
      </c>
      <c r="R30" s="18">
        <v>160.86505760648001</v>
      </c>
      <c r="S30" s="10" t="s">
        <v>152</v>
      </c>
    </row>
    <row r="31" spans="1:19" x14ac:dyDescent="0.2">
      <c r="A31" s="12" t="s">
        <v>193</v>
      </c>
      <c r="B31" s="18">
        <v>77.321917255097006</v>
      </c>
      <c r="C31" s="10" t="s">
        <v>152</v>
      </c>
      <c r="D31" s="18">
        <v>149.59768045547401</v>
      </c>
      <c r="E31" s="10" t="s">
        <v>152</v>
      </c>
      <c r="F31" s="18">
        <v>157.850906232651</v>
      </c>
      <c r="G31" s="10" t="s">
        <v>263</v>
      </c>
      <c r="H31" s="18">
        <v>169.47826067243199</v>
      </c>
      <c r="I31" s="10" t="s">
        <v>152</v>
      </c>
      <c r="J31" s="18">
        <v>143.88465202670201</v>
      </c>
      <c r="K31" s="10" t="s">
        <v>152</v>
      </c>
      <c r="L31" s="18">
        <v>153.60067945264501</v>
      </c>
      <c r="M31" s="10" t="s">
        <v>152</v>
      </c>
      <c r="N31" s="18">
        <v>159.23195145319701</v>
      </c>
      <c r="O31" s="10" t="s">
        <v>152</v>
      </c>
      <c r="P31" s="18">
        <v>277.11656173003797</v>
      </c>
      <c r="Q31" s="10" t="s">
        <v>152</v>
      </c>
      <c r="R31" s="18">
        <v>168.33400268702499</v>
      </c>
      <c r="S31" s="10" t="s">
        <v>152</v>
      </c>
    </row>
    <row r="32" spans="1:19" x14ac:dyDescent="0.2">
      <c r="A32" s="15" t="s">
        <v>195</v>
      </c>
      <c r="B32" s="19">
        <v>66.0952777385085</v>
      </c>
      <c r="C32" s="14" t="s">
        <v>152</v>
      </c>
      <c r="D32" s="19">
        <v>129.11177315173799</v>
      </c>
      <c r="E32" s="14" t="s">
        <v>152</v>
      </c>
      <c r="F32" s="19">
        <v>135.86289160310699</v>
      </c>
      <c r="G32" s="14" t="s">
        <v>152</v>
      </c>
      <c r="H32" s="19">
        <v>151.74305382689101</v>
      </c>
      <c r="I32" s="14" t="s">
        <v>152</v>
      </c>
      <c r="J32" s="19">
        <v>132.275219660435</v>
      </c>
      <c r="K32" s="14" t="s">
        <v>152</v>
      </c>
      <c r="L32" s="19">
        <v>139.13804413577299</v>
      </c>
      <c r="M32" s="14" t="s">
        <v>152</v>
      </c>
      <c r="N32" s="19">
        <v>137.916319269246</v>
      </c>
      <c r="O32" s="14" t="s">
        <v>152</v>
      </c>
      <c r="P32" s="19">
        <v>244.076607323274</v>
      </c>
      <c r="Q32" s="14" t="s">
        <v>152</v>
      </c>
      <c r="R32" s="19">
        <v>147.88142364970301</v>
      </c>
      <c r="S32" s="14" t="s">
        <v>152</v>
      </c>
    </row>
    <row r="34" spans="1:2" x14ac:dyDescent="0.2">
      <c r="A34" s="16" t="s">
        <v>196</v>
      </c>
      <c r="B34" s="16" t="s">
        <v>211</v>
      </c>
    </row>
    <row r="36" spans="1:2" x14ac:dyDescent="0.2">
      <c r="B36" s="16" t="s">
        <v>370</v>
      </c>
    </row>
    <row r="37" spans="1:2" x14ac:dyDescent="0.2">
      <c r="B37" s="16" t="s">
        <v>371</v>
      </c>
    </row>
    <row r="38" spans="1:2" x14ac:dyDescent="0.2">
      <c r="B38" s="16" t="s">
        <v>372</v>
      </c>
    </row>
    <row r="39" spans="1:2" x14ac:dyDescent="0.2">
      <c r="B39" s="16" t="s">
        <v>373</v>
      </c>
    </row>
    <row r="40" spans="1:2" x14ac:dyDescent="0.2">
      <c r="B40" s="16" t="s">
        <v>374</v>
      </c>
    </row>
    <row r="41" spans="1:2" x14ac:dyDescent="0.2">
      <c r="B41" s="16" t="s">
        <v>375</v>
      </c>
    </row>
    <row r="42" spans="1:2" x14ac:dyDescent="0.2">
      <c r="B42" s="16" t="s">
        <v>376</v>
      </c>
    </row>
    <row r="43" spans="1:2" x14ac:dyDescent="0.2">
      <c r="B43" s="16" t="s">
        <v>377</v>
      </c>
    </row>
    <row r="44" spans="1:2" x14ac:dyDescent="0.2">
      <c r="B44" s="16" t="s">
        <v>378</v>
      </c>
    </row>
    <row r="45" spans="1:2" x14ac:dyDescent="0.2">
      <c r="B45" s="16" t="s">
        <v>379</v>
      </c>
    </row>
    <row r="46" spans="1:2" x14ac:dyDescent="0.2">
      <c r="B46" s="16" t="s">
        <v>380</v>
      </c>
    </row>
    <row r="47" spans="1:2" x14ac:dyDescent="0.2">
      <c r="B47" s="16" t="s">
        <v>381</v>
      </c>
    </row>
    <row r="48" spans="1:2" x14ac:dyDescent="0.2">
      <c r="B48" s="16" t="s">
        <v>382</v>
      </c>
    </row>
    <row r="49" spans="1:2" x14ac:dyDescent="0.2">
      <c r="B49" s="16" t="s">
        <v>363</v>
      </c>
    </row>
    <row r="51" spans="1:2" x14ac:dyDescent="0.2">
      <c r="B51" s="16" t="s">
        <v>203</v>
      </c>
    </row>
    <row r="54" spans="1:2" x14ac:dyDescent="0.2">
      <c r="A54" s="17" t="str">
        <f>HYPERLINK("#'LOTTERIES 7'!A2", "&lt;&lt;&lt; Previous table")</f>
        <v>&lt;&lt;&lt; Previous table</v>
      </c>
    </row>
    <row r="55" spans="1:2" x14ac:dyDescent="0.2">
      <c r="A55" s="17" t="str">
        <f>HYPERLINK("#'LOTTERIES 9'!A2",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S5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HYPERLINK("#'INDEX'!B74", "Link to index")</f>
        <v>Link to index</v>
      </c>
    </row>
    <row r="2" spans="1:19" ht="15.75" customHeight="1" x14ac:dyDescent="0.2">
      <c r="A2" s="27" t="s">
        <v>386</v>
      </c>
      <c r="B2" s="28"/>
      <c r="C2" s="28"/>
      <c r="D2" s="28"/>
      <c r="E2" s="28"/>
      <c r="F2" s="28"/>
      <c r="G2" s="28"/>
      <c r="H2" s="28"/>
      <c r="I2" s="28"/>
      <c r="J2" s="28"/>
      <c r="K2" s="28"/>
      <c r="L2" s="28"/>
      <c r="M2" s="28"/>
      <c r="N2" s="28"/>
      <c r="O2" s="28"/>
      <c r="P2" s="28"/>
      <c r="Q2" s="28"/>
      <c r="R2" s="28"/>
      <c r="S2" s="28"/>
    </row>
    <row r="3" spans="1:19" ht="15.75" customHeight="1" x14ac:dyDescent="0.2">
      <c r="A3" s="27" t="s">
        <v>85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9">
        <v>0.171923407917384</v>
      </c>
      <c r="C7" s="10" t="s">
        <v>152</v>
      </c>
      <c r="D7" s="9">
        <v>0.237591229037594</v>
      </c>
      <c r="E7" s="10" t="s">
        <v>152</v>
      </c>
      <c r="F7" s="9">
        <v>0.32724737082761801</v>
      </c>
      <c r="G7" s="10" t="s">
        <v>152</v>
      </c>
      <c r="H7" s="9">
        <v>0.435178082191781</v>
      </c>
      <c r="I7" s="10" t="s">
        <v>152</v>
      </c>
      <c r="J7" s="9">
        <v>0.27315043258001898</v>
      </c>
      <c r="K7" s="10" t="s">
        <v>152</v>
      </c>
      <c r="L7" s="9">
        <v>0.235288540827892</v>
      </c>
      <c r="M7" s="10" t="s">
        <v>152</v>
      </c>
      <c r="N7" s="9">
        <v>0.309926658539463</v>
      </c>
      <c r="O7" s="10" t="s">
        <v>152</v>
      </c>
      <c r="P7" s="9">
        <v>0.467937076352475</v>
      </c>
      <c r="Q7" s="10" t="s">
        <v>152</v>
      </c>
      <c r="R7" s="9">
        <v>0.31234378972382199</v>
      </c>
      <c r="S7" s="10" t="s">
        <v>152</v>
      </c>
    </row>
    <row r="8" spans="1:19" x14ac:dyDescent="0.2">
      <c r="A8" s="12" t="s">
        <v>164</v>
      </c>
      <c r="B8" s="9">
        <v>0.15994515539305301</v>
      </c>
      <c r="C8" s="10" t="s">
        <v>152</v>
      </c>
      <c r="D8" s="9">
        <v>0.26964640515877297</v>
      </c>
      <c r="E8" s="10" t="s">
        <v>152</v>
      </c>
      <c r="F8" s="9">
        <v>0.292033758748456</v>
      </c>
      <c r="G8" s="10" t="s">
        <v>152</v>
      </c>
      <c r="H8" s="9">
        <v>0.40089437819420798</v>
      </c>
      <c r="I8" s="10" t="s">
        <v>152</v>
      </c>
      <c r="J8" s="9">
        <v>0.27269773458888702</v>
      </c>
      <c r="K8" s="10" t="s">
        <v>152</v>
      </c>
      <c r="L8" s="9">
        <v>0.23221908751273601</v>
      </c>
      <c r="M8" s="10" t="s">
        <v>152</v>
      </c>
      <c r="N8" s="9">
        <v>0.29598375330679</v>
      </c>
      <c r="O8" s="10" t="s">
        <v>152</v>
      </c>
      <c r="P8" s="9">
        <v>0.441644562334218</v>
      </c>
      <c r="Q8" s="10" t="s">
        <v>152</v>
      </c>
      <c r="R8" s="9">
        <v>0.31139298794523501</v>
      </c>
      <c r="S8" s="10" t="s">
        <v>152</v>
      </c>
    </row>
    <row r="9" spans="1:19" x14ac:dyDescent="0.2">
      <c r="A9" s="12" t="s">
        <v>165</v>
      </c>
      <c r="B9" s="9">
        <v>0.15770803698435301</v>
      </c>
      <c r="C9" s="10" t="s">
        <v>152</v>
      </c>
      <c r="D9" s="9">
        <v>0.26687625068878501</v>
      </c>
      <c r="E9" s="10" t="s">
        <v>152</v>
      </c>
      <c r="F9" s="9">
        <v>0.247888452426825</v>
      </c>
      <c r="G9" s="10" t="s">
        <v>169</v>
      </c>
      <c r="H9" s="9">
        <v>0.36926390621689698</v>
      </c>
      <c r="I9" s="10" t="s">
        <v>152</v>
      </c>
      <c r="J9" s="9">
        <v>0.25078260391164398</v>
      </c>
      <c r="K9" s="10" t="s">
        <v>152</v>
      </c>
      <c r="L9" s="9">
        <v>0.21755082538706</v>
      </c>
      <c r="M9" s="10" t="s">
        <v>168</v>
      </c>
      <c r="N9" s="9">
        <v>0.274562498973002</v>
      </c>
      <c r="O9" s="10" t="s">
        <v>282</v>
      </c>
      <c r="P9" s="9">
        <v>0.39330952082550003</v>
      </c>
      <c r="Q9" s="10" t="s">
        <v>152</v>
      </c>
      <c r="R9" s="9">
        <v>0.29401677955634697</v>
      </c>
      <c r="S9" s="10" t="s">
        <v>169</v>
      </c>
    </row>
    <row r="10" spans="1:19" x14ac:dyDescent="0.2">
      <c r="A10" s="12" t="s">
        <v>166</v>
      </c>
      <c r="B10" s="9">
        <v>0.151987490741503</v>
      </c>
      <c r="C10" s="10" t="s">
        <v>152</v>
      </c>
      <c r="D10" s="9">
        <v>0.28251170507750401</v>
      </c>
      <c r="E10" s="10" t="s">
        <v>152</v>
      </c>
      <c r="F10" s="9">
        <v>0.24018165304268799</v>
      </c>
      <c r="G10" s="10" t="s">
        <v>169</v>
      </c>
      <c r="H10" s="9">
        <v>0.37884169357406</v>
      </c>
      <c r="I10" s="10" t="s">
        <v>152</v>
      </c>
      <c r="J10" s="9">
        <v>0.26559540192665798</v>
      </c>
      <c r="K10" s="10" t="s">
        <v>152</v>
      </c>
      <c r="L10" s="9">
        <v>0.225302879841112</v>
      </c>
      <c r="M10" s="10" t="s">
        <v>152</v>
      </c>
      <c r="N10" s="9">
        <v>0.29061382149287401</v>
      </c>
      <c r="O10" s="10" t="s">
        <v>152</v>
      </c>
      <c r="P10" s="9">
        <v>0.41228059865224898</v>
      </c>
      <c r="Q10" s="10" t="s">
        <v>152</v>
      </c>
      <c r="R10" s="9">
        <v>0.30840173170442398</v>
      </c>
      <c r="S10" s="10" t="s">
        <v>169</v>
      </c>
    </row>
    <row r="11" spans="1:19" x14ac:dyDescent="0.2">
      <c r="A11" s="12" t="s">
        <v>170</v>
      </c>
      <c r="B11" s="9">
        <v>0.13966514929403601</v>
      </c>
      <c r="C11" s="10" t="s">
        <v>152</v>
      </c>
      <c r="D11" s="9">
        <v>0.26639493182931301</v>
      </c>
      <c r="E11" s="10" t="s">
        <v>152</v>
      </c>
      <c r="F11" s="9">
        <v>0.22929328008334801</v>
      </c>
      <c r="G11" s="10" t="s">
        <v>169</v>
      </c>
      <c r="H11" s="9">
        <v>0.34932281879883798</v>
      </c>
      <c r="I11" s="10" t="s">
        <v>152</v>
      </c>
      <c r="J11" s="9">
        <v>0.25774192721023897</v>
      </c>
      <c r="K11" s="10" t="s">
        <v>152</v>
      </c>
      <c r="L11" s="9">
        <v>0.207412105835448</v>
      </c>
      <c r="M11" s="10" t="s">
        <v>152</v>
      </c>
      <c r="N11" s="9">
        <v>0.28254153569824902</v>
      </c>
      <c r="O11" s="10" t="s">
        <v>152</v>
      </c>
      <c r="P11" s="9">
        <v>0.40082088208820899</v>
      </c>
      <c r="Q11" s="10" t="s">
        <v>152</v>
      </c>
      <c r="R11" s="9">
        <v>0.29364556469807102</v>
      </c>
      <c r="S11" s="10" t="s">
        <v>169</v>
      </c>
    </row>
    <row r="12" spans="1:19" x14ac:dyDescent="0.2">
      <c r="A12" s="12" t="s">
        <v>171</v>
      </c>
      <c r="B12" s="9">
        <v>0.128983308042489</v>
      </c>
      <c r="C12" s="10" t="s">
        <v>152</v>
      </c>
      <c r="D12" s="9">
        <v>0.25490905128001901</v>
      </c>
      <c r="E12" s="10" t="s">
        <v>152</v>
      </c>
      <c r="F12" s="9">
        <v>0.208649144254279</v>
      </c>
      <c r="G12" s="10" t="s">
        <v>169</v>
      </c>
      <c r="H12" s="9">
        <v>0.32421753893851002</v>
      </c>
      <c r="I12" s="10" t="s">
        <v>152</v>
      </c>
      <c r="J12" s="9">
        <v>0.245299478532092</v>
      </c>
      <c r="K12" s="10" t="s">
        <v>152</v>
      </c>
      <c r="L12" s="9">
        <v>0.194092255607279</v>
      </c>
      <c r="M12" s="10" t="s">
        <v>152</v>
      </c>
      <c r="N12" s="9">
        <v>0.26295397489539801</v>
      </c>
      <c r="O12" s="10" t="s">
        <v>152</v>
      </c>
      <c r="P12" s="9">
        <v>0.38384931621780299</v>
      </c>
      <c r="Q12" s="10" t="s">
        <v>152</v>
      </c>
      <c r="R12" s="9">
        <v>0.27740025235302102</v>
      </c>
      <c r="S12" s="10" t="s">
        <v>169</v>
      </c>
    </row>
    <row r="13" spans="1:19" x14ac:dyDescent="0.2">
      <c r="A13" s="12" t="s">
        <v>172</v>
      </c>
      <c r="B13" s="9">
        <v>0.121537844879417</v>
      </c>
      <c r="C13" s="10" t="s">
        <v>152</v>
      </c>
      <c r="D13" s="9">
        <v>0.253142005576387</v>
      </c>
      <c r="E13" s="10" t="s">
        <v>152</v>
      </c>
      <c r="F13" s="9">
        <v>0.22356369471187401</v>
      </c>
      <c r="G13" s="10" t="s">
        <v>169</v>
      </c>
      <c r="H13" s="9">
        <v>0.30511694430422298</v>
      </c>
      <c r="I13" s="10" t="s">
        <v>152</v>
      </c>
      <c r="J13" s="9">
        <v>0.23099576960624801</v>
      </c>
      <c r="K13" s="10" t="s">
        <v>152</v>
      </c>
      <c r="L13" s="9">
        <v>0.229052780395853</v>
      </c>
      <c r="M13" s="10" t="s">
        <v>152</v>
      </c>
      <c r="N13" s="9">
        <v>0.25963165720915699</v>
      </c>
      <c r="O13" s="10" t="s">
        <v>152</v>
      </c>
      <c r="P13" s="9">
        <v>0.37283580706441999</v>
      </c>
      <c r="Q13" s="10" t="s">
        <v>152</v>
      </c>
      <c r="R13" s="9">
        <v>0.27164060631008002</v>
      </c>
      <c r="S13" s="10" t="s">
        <v>169</v>
      </c>
    </row>
    <row r="14" spans="1:19" x14ac:dyDescent="0.2">
      <c r="A14" s="12" t="s">
        <v>173</v>
      </c>
      <c r="B14" s="9">
        <v>0.114412647833813</v>
      </c>
      <c r="C14" s="10" t="s">
        <v>152</v>
      </c>
      <c r="D14" s="9">
        <v>0.233546832139338</v>
      </c>
      <c r="E14" s="10" t="s">
        <v>152</v>
      </c>
      <c r="F14" s="9">
        <v>0.2068682230869</v>
      </c>
      <c r="G14" s="10" t="s">
        <v>169</v>
      </c>
      <c r="H14" s="9">
        <v>0.29525691999514397</v>
      </c>
      <c r="I14" s="10" t="s">
        <v>152</v>
      </c>
      <c r="J14" s="9">
        <v>0.21308300735072899</v>
      </c>
      <c r="K14" s="10" t="s">
        <v>152</v>
      </c>
      <c r="L14" s="9">
        <v>0.22367532658153499</v>
      </c>
      <c r="M14" s="10" t="s">
        <v>152</v>
      </c>
      <c r="N14" s="9">
        <v>0.247542915768453</v>
      </c>
      <c r="O14" s="10" t="s">
        <v>152</v>
      </c>
      <c r="P14" s="9">
        <v>0.36335273286298603</v>
      </c>
      <c r="Q14" s="10" t="s">
        <v>152</v>
      </c>
      <c r="R14" s="9">
        <v>0.258101523441707</v>
      </c>
      <c r="S14" s="10" t="s">
        <v>169</v>
      </c>
    </row>
    <row r="15" spans="1:19" x14ac:dyDescent="0.2">
      <c r="A15" s="12" t="s">
        <v>174</v>
      </c>
      <c r="B15" s="9">
        <v>0.10671148158106999</v>
      </c>
      <c r="C15" s="10" t="s">
        <v>152</v>
      </c>
      <c r="D15" s="9">
        <v>0.23333746170931299</v>
      </c>
      <c r="E15" s="10" t="s">
        <v>152</v>
      </c>
      <c r="F15" s="9">
        <v>0.19106014509712099</v>
      </c>
      <c r="G15" s="10" t="s">
        <v>169</v>
      </c>
      <c r="H15" s="9">
        <v>0.284314379154121</v>
      </c>
      <c r="I15" s="10" t="s">
        <v>152</v>
      </c>
      <c r="J15" s="9">
        <v>0.20803351600349501</v>
      </c>
      <c r="K15" s="10" t="s">
        <v>152</v>
      </c>
      <c r="L15" s="9">
        <v>0.218037044631262</v>
      </c>
      <c r="M15" s="10" t="s">
        <v>152</v>
      </c>
      <c r="N15" s="9">
        <v>0.23795396133646199</v>
      </c>
      <c r="O15" s="10" t="s">
        <v>152</v>
      </c>
      <c r="P15" s="9">
        <v>0.33453188602442302</v>
      </c>
      <c r="Q15" s="10" t="s">
        <v>152</v>
      </c>
      <c r="R15" s="9">
        <v>0.25025010144610998</v>
      </c>
      <c r="S15" s="10" t="s">
        <v>169</v>
      </c>
    </row>
    <row r="16" spans="1:19" x14ac:dyDescent="0.2">
      <c r="A16" s="12" t="s">
        <v>176</v>
      </c>
      <c r="B16" s="9">
        <v>0.100785250938887</v>
      </c>
      <c r="C16" s="10" t="s">
        <v>152</v>
      </c>
      <c r="D16" s="9">
        <v>0.23462483856184599</v>
      </c>
      <c r="E16" s="10" t="s">
        <v>152</v>
      </c>
      <c r="F16" s="9">
        <v>0.17864449634443499</v>
      </c>
      <c r="G16" s="10" t="s">
        <v>169</v>
      </c>
      <c r="H16" s="9">
        <v>0.27504532480160598</v>
      </c>
      <c r="I16" s="10" t="s">
        <v>152</v>
      </c>
      <c r="J16" s="9">
        <v>0.195917573184753</v>
      </c>
      <c r="K16" s="10" t="s">
        <v>152</v>
      </c>
      <c r="L16" s="9">
        <v>0.188344080788417</v>
      </c>
      <c r="M16" s="10" t="s">
        <v>152</v>
      </c>
      <c r="N16" s="9">
        <v>0.22584004150763101</v>
      </c>
      <c r="O16" s="10" t="s">
        <v>152</v>
      </c>
      <c r="P16" s="9">
        <v>0.33568999198886901</v>
      </c>
      <c r="Q16" s="10" t="s">
        <v>152</v>
      </c>
      <c r="R16" s="9">
        <v>0.24451927638639101</v>
      </c>
      <c r="S16" s="10" t="s">
        <v>169</v>
      </c>
    </row>
    <row r="17" spans="1:19" x14ac:dyDescent="0.2">
      <c r="A17" s="12" t="s">
        <v>177</v>
      </c>
      <c r="B17" s="9">
        <v>9.7022767075306507E-2</v>
      </c>
      <c r="C17" s="10" t="s">
        <v>152</v>
      </c>
      <c r="D17" s="9">
        <v>4.5104718282894703E-2</v>
      </c>
      <c r="E17" s="10" t="s">
        <v>169</v>
      </c>
      <c r="F17" s="9">
        <v>0.17335284123088501</v>
      </c>
      <c r="G17" s="10" t="s">
        <v>169</v>
      </c>
      <c r="H17" s="9">
        <v>0.26350494977523098</v>
      </c>
      <c r="I17" s="10" t="s">
        <v>152</v>
      </c>
      <c r="J17" s="9">
        <v>0.18742398401295501</v>
      </c>
      <c r="K17" s="10" t="s">
        <v>152</v>
      </c>
      <c r="L17" s="9">
        <v>0.213309909480705</v>
      </c>
      <c r="M17" s="10" t="s">
        <v>152</v>
      </c>
      <c r="N17" s="9">
        <v>0.217639385610923</v>
      </c>
      <c r="O17" s="10" t="s">
        <v>152</v>
      </c>
      <c r="P17" s="9">
        <v>0.314583588237693</v>
      </c>
      <c r="Q17" s="10" t="s">
        <v>152</v>
      </c>
      <c r="R17" s="9">
        <v>0.17559591433350399</v>
      </c>
      <c r="S17" s="10" t="s">
        <v>169</v>
      </c>
    </row>
    <row r="18" spans="1:19" x14ac:dyDescent="0.2">
      <c r="A18" s="12" t="s">
        <v>178</v>
      </c>
      <c r="B18" s="9">
        <v>8.1238493723849406E-2</v>
      </c>
      <c r="C18" s="10" t="s">
        <v>152</v>
      </c>
      <c r="D18" s="9">
        <v>0.15258703835179699</v>
      </c>
      <c r="E18" s="10" t="s">
        <v>152</v>
      </c>
      <c r="F18" s="9">
        <v>0.153958918539326</v>
      </c>
      <c r="G18" s="10" t="s">
        <v>169</v>
      </c>
      <c r="H18" s="9">
        <v>0.237240033676163</v>
      </c>
      <c r="I18" s="10" t="s">
        <v>152</v>
      </c>
      <c r="J18" s="9">
        <v>0.17108194622279099</v>
      </c>
      <c r="K18" s="10" t="s">
        <v>152</v>
      </c>
      <c r="L18" s="9">
        <v>0.18489750692520801</v>
      </c>
      <c r="M18" s="10" t="s">
        <v>152</v>
      </c>
      <c r="N18" s="9">
        <v>0.196594932379341</v>
      </c>
      <c r="O18" s="10" t="s">
        <v>152</v>
      </c>
      <c r="P18" s="9">
        <v>0.28019749257300902</v>
      </c>
      <c r="Q18" s="10" t="s">
        <v>152</v>
      </c>
      <c r="R18" s="9">
        <v>0.194302079433984</v>
      </c>
      <c r="S18" s="10" t="s">
        <v>169</v>
      </c>
    </row>
    <row r="19" spans="1:19" x14ac:dyDescent="0.2">
      <c r="A19" s="12" t="s">
        <v>179</v>
      </c>
      <c r="B19" s="9">
        <v>8.1659035820091597E-2</v>
      </c>
      <c r="C19" s="10" t="s">
        <v>152</v>
      </c>
      <c r="D19" s="9">
        <v>0.160725039683176</v>
      </c>
      <c r="E19" s="10" t="s">
        <v>152</v>
      </c>
      <c r="F19" s="9">
        <v>0.16492644566916201</v>
      </c>
      <c r="G19" s="10" t="s">
        <v>169</v>
      </c>
      <c r="H19" s="9">
        <v>0.244675590188764</v>
      </c>
      <c r="I19" s="10" t="s">
        <v>152</v>
      </c>
      <c r="J19" s="9">
        <v>0.18510984540276601</v>
      </c>
      <c r="K19" s="10" t="s">
        <v>152</v>
      </c>
      <c r="L19" s="9">
        <v>0.18972280334728001</v>
      </c>
      <c r="M19" s="10" t="s">
        <v>152</v>
      </c>
      <c r="N19" s="9">
        <v>0.213774179598861</v>
      </c>
      <c r="O19" s="10" t="s">
        <v>152</v>
      </c>
      <c r="P19" s="9">
        <v>0.27883321802769001</v>
      </c>
      <c r="Q19" s="10" t="s">
        <v>152</v>
      </c>
      <c r="R19" s="9">
        <v>0.204145316241958</v>
      </c>
      <c r="S19" s="10" t="s">
        <v>169</v>
      </c>
    </row>
    <row r="20" spans="1:19" x14ac:dyDescent="0.2">
      <c r="A20" s="12" t="s">
        <v>180</v>
      </c>
      <c r="B20" s="9">
        <v>8.7683241788221594E-2</v>
      </c>
      <c r="C20" s="10" t="s">
        <v>152</v>
      </c>
      <c r="D20" s="9">
        <v>0.168220308429293</v>
      </c>
      <c r="E20" s="10" t="s">
        <v>152</v>
      </c>
      <c r="F20" s="9">
        <v>0.22931856394913999</v>
      </c>
      <c r="G20" s="10" t="s">
        <v>169</v>
      </c>
      <c r="H20" s="9">
        <v>0.25841137377318302</v>
      </c>
      <c r="I20" s="10" t="s">
        <v>152</v>
      </c>
      <c r="J20" s="9">
        <v>0.20119254086409299</v>
      </c>
      <c r="K20" s="10" t="s">
        <v>186</v>
      </c>
      <c r="L20" s="9">
        <v>0.23323462535032499</v>
      </c>
      <c r="M20" s="10" t="s">
        <v>152</v>
      </c>
      <c r="N20" s="9">
        <v>0.23052938527653999</v>
      </c>
      <c r="O20" s="10" t="s">
        <v>152</v>
      </c>
      <c r="P20" s="9">
        <v>0.284299744173931</v>
      </c>
      <c r="Q20" s="10" t="s">
        <v>194</v>
      </c>
      <c r="R20" s="9">
        <v>0.21699660166491</v>
      </c>
      <c r="S20" s="10" t="s">
        <v>169</v>
      </c>
    </row>
    <row r="21" spans="1:19" x14ac:dyDescent="0.2">
      <c r="A21" s="12" t="s">
        <v>181</v>
      </c>
      <c r="B21" s="9">
        <v>8.0590551181102393E-2</v>
      </c>
      <c r="C21" s="10" t="s">
        <v>152</v>
      </c>
      <c r="D21" s="9">
        <v>0.145812340365435</v>
      </c>
      <c r="E21" s="10" t="s">
        <v>152</v>
      </c>
      <c r="F21" s="9">
        <v>0.25074309295088598</v>
      </c>
      <c r="G21" s="10" t="s">
        <v>169</v>
      </c>
      <c r="H21" s="9">
        <v>0.20133645791083901</v>
      </c>
      <c r="I21" s="10" t="s">
        <v>152</v>
      </c>
      <c r="J21" s="9">
        <v>0.17695705624240299</v>
      </c>
      <c r="K21" s="10" t="s">
        <v>152</v>
      </c>
      <c r="L21" s="9">
        <v>0.18622813990461101</v>
      </c>
      <c r="M21" s="10" t="s">
        <v>152</v>
      </c>
      <c r="N21" s="9">
        <v>0.20249546690498199</v>
      </c>
      <c r="O21" s="10" t="s">
        <v>152</v>
      </c>
      <c r="P21" s="9">
        <v>0.25645336225596499</v>
      </c>
      <c r="Q21" s="10" t="s">
        <v>152</v>
      </c>
      <c r="R21" s="9">
        <v>0.186671048074214</v>
      </c>
      <c r="S21" s="10" t="s">
        <v>169</v>
      </c>
    </row>
    <row r="22" spans="1:19" x14ac:dyDescent="0.2">
      <c r="A22" s="12" t="s">
        <v>182</v>
      </c>
      <c r="B22" s="9">
        <v>7.5196876893046993E-2</v>
      </c>
      <c r="C22" s="10" t="s">
        <v>152</v>
      </c>
      <c r="D22" s="9">
        <v>0.140199628336524</v>
      </c>
      <c r="E22" s="10" t="s">
        <v>152</v>
      </c>
      <c r="F22" s="9">
        <v>0.26746347624863398</v>
      </c>
      <c r="G22" s="10" t="s">
        <v>169</v>
      </c>
      <c r="H22" s="9">
        <v>0.19756938058408399</v>
      </c>
      <c r="I22" s="10" t="s">
        <v>152</v>
      </c>
      <c r="J22" s="9">
        <v>0.171762387156665</v>
      </c>
      <c r="K22" s="10" t="s">
        <v>152</v>
      </c>
      <c r="L22" s="9">
        <v>0.18153233686450901</v>
      </c>
      <c r="M22" s="10" t="s">
        <v>152</v>
      </c>
      <c r="N22" s="9">
        <v>0.19594455682984699</v>
      </c>
      <c r="O22" s="10" t="s">
        <v>368</v>
      </c>
      <c r="P22" s="9">
        <v>0.25945193445317399</v>
      </c>
      <c r="Q22" s="10" t="s">
        <v>152</v>
      </c>
      <c r="R22" s="9">
        <v>0.182249423178661</v>
      </c>
      <c r="S22" s="10" t="s">
        <v>169</v>
      </c>
    </row>
    <row r="23" spans="1:19" x14ac:dyDescent="0.2">
      <c r="A23" s="12" t="s">
        <v>184</v>
      </c>
      <c r="B23" s="9">
        <v>6.8185740308715007E-2</v>
      </c>
      <c r="C23" s="10" t="s">
        <v>152</v>
      </c>
      <c r="D23" s="9">
        <v>0.14743728813559301</v>
      </c>
      <c r="E23" s="10" t="s">
        <v>226</v>
      </c>
      <c r="F23" s="9">
        <v>0.28716549165120597</v>
      </c>
      <c r="G23" s="10" t="s">
        <v>169</v>
      </c>
      <c r="H23" s="9">
        <v>0.20792048129741</v>
      </c>
      <c r="I23" s="10" t="s">
        <v>152</v>
      </c>
      <c r="J23" s="9">
        <v>0.17942033883983299</v>
      </c>
      <c r="K23" s="10" t="s">
        <v>152</v>
      </c>
      <c r="L23" s="9">
        <v>0.190613923153268</v>
      </c>
      <c r="M23" s="10" t="s">
        <v>152</v>
      </c>
      <c r="N23" s="9">
        <v>0.203243679690254</v>
      </c>
      <c r="O23" s="10" t="s">
        <v>227</v>
      </c>
      <c r="P23" s="9">
        <v>0.27950837813332202</v>
      </c>
      <c r="Q23" s="10" t="s">
        <v>152</v>
      </c>
      <c r="R23" s="9">
        <v>0.19097177044037</v>
      </c>
      <c r="S23" s="10" t="s">
        <v>169</v>
      </c>
    </row>
    <row r="24" spans="1:19" x14ac:dyDescent="0.2">
      <c r="A24" s="12" t="s">
        <v>185</v>
      </c>
      <c r="B24" s="9">
        <v>6.1781520870473998E-2</v>
      </c>
      <c r="C24" s="10" t="s">
        <v>152</v>
      </c>
      <c r="D24" s="9">
        <v>0.13321170166183599</v>
      </c>
      <c r="E24" s="10" t="s">
        <v>152</v>
      </c>
      <c r="F24" s="9">
        <v>0.25317505068574803</v>
      </c>
      <c r="G24" s="10" t="s">
        <v>169</v>
      </c>
      <c r="H24" s="9">
        <v>0.18976763492283599</v>
      </c>
      <c r="I24" s="10" t="s">
        <v>152</v>
      </c>
      <c r="J24" s="9">
        <v>0.164389325047091</v>
      </c>
      <c r="K24" s="10" t="s">
        <v>152</v>
      </c>
      <c r="L24" s="9">
        <v>0.17941851247377</v>
      </c>
      <c r="M24" s="10" t="s">
        <v>152</v>
      </c>
      <c r="N24" s="9">
        <v>0.18351490530831699</v>
      </c>
      <c r="O24" s="10" t="s">
        <v>228</v>
      </c>
      <c r="P24" s="9">
        <v>0.26791138255371799</v>
      </c>
      <c r="Q24" s="10" t="s">
        <v>152</v>
      </c>
      <c r="R24" s="9">
        <v>0.174100548252414</v>
      </c>
      <c r="S24" s="10" t="s">
        <v>169</v>
      </c>
    </row>
    <row r="25" spans="1:19" x14ac:dyDescent="0.2">
      <c r="A25" s="12" t="s">
        <v>187</v>
      </c>
      <c r="B25" s="9">
        <v>5.9989455493395002E-2</v>
      </c>
      <c r="C25" s="10" t="s">
        <v>152</v>
      </c>
      <c r="D25" s="9">
        <v>0.13627720123888801</v>
      </c>
      <c r="E25" s="10" t="s">
        <v>152</v>
      </c>
      <c r="F25" s="9">
        <v>0.27741767463394901</v>
      </c>
      <c r="G25" s="10" t="s">
        <v>169</v>
      </c>
      <c r="H25" s="9">
        <v>0.19153185302769599</v>
      </c>
      <c r="I25" s="10" t="s">
        <v>152</v>
      </c>
      <c r="J25" s="9">
        <v>0.16508896182414901</v>
      </c>
      <c r="K25" s="10" t="s">
        <v>152</v>
      </c>
      <c r="L25" s="9">
        <v>0.17872440404040399</v>
      </c>
      <c r="M25" s="10" t="s">
        <v>152</v>
      </c>
      <c r="N25" s="9">
        <v>0.18221580223280501</v>
      </c>
      <c r="O25" s="10" t="s">
        <v>152</v>
      </c>
      <c r="P25" s="9">
        <v>0.27244548263792301</v>
      </c>
      <c r="Q25" s="10" t="s">
        <v>152</v>
      </c>
      <c r="R25" s="9">
        <v>0.17572459355064299</v>
      </c>
      <c r="S25" s="10" t="s">
        <v>169</v>
      </c>
    </row>
    <row r="26" spans="1:19" x14ac:dyDescent="0.2">
      <c r="A26" s="12" t="s">
        <v>188</v>
      </c>
      <c r="B26" s="9">
        <v>6.8530726256983199E-2</v>
      </c>
      <c r="C26" s="10" t="s">
        <v>261</v>
      </c>
      <c r="D26" s="9">
        <v>0.171490539585156</v>
      </c>
      <c r="E26" s="10" t="s">
        <v>261</v>
      </c>
      <c r="F26" s="9">
        <v>0.29844975268427998</v>
      </c>
      <c r="G26" s="10" t="s">
        <v>369</v>
      </c>
      <c r="H26" s="9">
        <v>0.22456350835611499</v>
      </c>
      <c r="I26" s="10" t="s">
        <v>261</v>
      </c>
      <c r="J26" s="9">
        <v>0.198425808456101</v>
      </c>
      <c r="K26" s="10" t="s">
        <v>261</v>
      </c>
      <c r="L26" s="9">
        <v>0.20442001359445999</v>
      </c>
      <c r="M26" s="10" t="s">
        <v>261</v>
      </c>
      <c r="N26" s="9">
        <v>0.21344007490334199</v>
      </c>
      <c r="O26" s="10" t="s">
        <v>261</v>
      </c>
      <c r="P26" s="9">
        <v>0.312363940021058</v>
      </c>
      <c r="Q26" s="10" t="s">
        <v>261</v>
      </c>
      <c r="R26" s="9">
        <v>0.20824684100972901</v>
      </c>
      <c r="S26" s="10" t="s">
        <v>169</v>
      </c>
    </row>
    <row r="27" spans="1:19" x14ac:dyDescent="0.2">
      <c r="A27" s="12" t="s">
        <v>189</v>
      </c>
      <c r="B27" s="9">
        <v>5.9400758864320301E-2</v>
      </c>
      <c r="C27" s="10" t="s">
        <v>152</v>
      </c>
      <c r="D27" s="9">
        <v>0.164358014214248</v>
      </c>
      <c r="E27" s="10" t="s">
        <v>152</v>
      </c>
      <c r="F27" s="9">
        <v>0.29650204505219502</v>
      </c>
      <c r="G27" s="10" t="s">
        <v>262</v>
      </c>
      <c r="H27" s="9">
        <v>0.225198394742854</v>
      </c>
      <c r="I27" s="10" t="s">
        <v>152</v>
      </c>
      <c r="J27" s="9">
        <v>0.19733035471847199</v>
      </c>
      <c r="K27" s="10" t="s">
        <v>152</v>
      </c>
      <c r="L27" s="9">
        <v>0.21135267023229801</v>
      </c>
      <c r="M27" s="10" t="s">
        <v>152</v>
      </c>
      <c r="N27" s="9">
        <v>0.20451810275701701</v>
      </c>
      <c r="O27" s="10" t="s">
        <v>152</v>
      </c>
      <c r="P27" s="9">
        <v>0.291778774289985</v>
      </c>
      <c r="Q27" s="10" t="s">
        <v>152</v>
      </c>
      <c r="R27" s="9">
        <v>0.20115571970709201</v>
      </c>
      <c r="S27" s="10" t="s">
        <v>152</v>
      </c>
    </row>
    <row r="28" spans="1:19" x14ac:dyDescent="0.2">
      <c r="A28" s="12" t="s">
        <v>190</v>
      </c>
      <c r="B28" s="9">
        <v>5.57456343208384E-2</v>
      </c>
      <c r="C28" s="10" t="s">
        <v>152</v>
      </c>
      <c r="D28" s="9">
        <v>0.16750375041429</v>
      </c>
      <c r="E28" s="10" t="s">
        <v>152</v>
      </c>
      <c r="F28" s="9">
        <v>0.25018215462904098</v>
      </c>
      <c r="G28" s="10" t="s">
        <v>152</v>
      </c>
      <c r="H28" s="9">
        <v>0.22652006786562301</v>
      </c>
      <c r="I28" s="10" t="s">
        <v>152</v>
      </c>
      <c r="J28" s="9">
        <v>0.19286056868790699</v>
      </c>
      <c r="K28" s="10" t="s">
        <v>152</v>
      </c>
      <c r="L28" s="9">
        <v>0.20847264706959001</v>
      </c>
      <c r="M28" s="10" t="s">
        <v>152</v>
      </c>
      <c r="N28" s="9">
        <v>0.215139891435075</v>
      </c>
      <c r="O28" s="10" t="s">
        <v>152</v>
      </c>
      <c r="P28" s="9">
        <v>0.29936504860640101</v>
      </c>
      <c r="Q28" s="10" t="s">
        <v>152</v>
      </c>
      <c r="R28" s="9">
        <v>0.20525276282496999</v>
      </c>
      <c r="S28" s="10" t="s">
        <v>152</v>
      </c>
    </row>
    <row r="29" spans="1:19" x14ac:dyDescent="0.2">
      <c r="A29" s="12" t="s">
        <v>191</v>
      </c>
      <c r="B29" s="9">
        <v>6.3777012936860403E-2</v>
      </c>
      <c r="C29" s="10" t="s">
        <v>152</v>
      </c>
      <c r="D29" s="9">
        <v>0.182845321913334</v>
      </c>
      <c r="E29" s="10" t="s">
        <v>152</v>
      </c>
      <c r="F29" s="9">
        <v>0.18588291849161401</v>
      </c>
      <c r="G29" s="10" t="s">
        <v>152</v>
      </c>
      <c r="H29" s="9">
        <v>0.225083409709017</v>
      </c>
      <c r="I29" s="10" t="s">
        <v>152</v>
      </c>
      <c r="J29" s="9">
        <v>0.19435813310173999</v>
      </c>
      <c r="K29" s="10" t="s">
        <v>152</v>
      </c>
      <c r="L29" s="9">
        <v>0.206885656899811</v>
      </c>
      <c r="M29" s="10" t="s">
        <v>152</v>
      </c>
      <c r="N29" s="9">
        <v>0.222977797442305</v>
      </c>
      <c r="O29" s="10" t="s">
        <v>152</v>
      </c>
      <c r="P29" s="9">
        <v>0.31033203411188898</v>
      </c>
      <c r="Q29" s="10" t="s">
        <v>152</v>
      </c>
      <c r="R29" s="9">
        <v>0.21328437884267901</v>
      </c>
      <c r="S29" s="10" t="s">
        <v>152</v>
      </c>
    </row>
    <row r="30" spans="1:19" x14ac:dyDescent="0.2">
      <c r="A30" s="12" t="s">
        <v>192</v>
      </c>
      <c r="B30" s="9">
        <v>6.01632234781425E-2</v>
      </c>
      <c r="C30" s="10" t="s">
        <v>152</v>
      </c>
      <c r="D30" s="9">
        <v>0.17054839314269299</v>
      </c>
      <c r="E30" s="10" t="s">
        <v>152</v>
      </c>
      <c r="F30" s="9">
        <v>0.17031494420690399</v>
      </c>
      <c r="G30" s="10" t="s">
        <v>152</v>
      </c>
      <c r="H30" s="9">
        <v>0.21653528104262201</v>
      </c>
      <c r="I30" s="10" t="s">
        <v>152</v>
      </c>
      <c r="J30" s="9">
        <v>0.201046054104776</v>
      </c>
      <c r="K30" s="10" t="s">
        <v>152</v>
      </c>
      <c r="L30" s="9">
        <v>0.208252695229211</v>
      </c>
      <c r="M30" s="10" t="s">
        <v>152</v>
      </c>
      <c r="N30" s="9">
        <v>0.21246186880134399</v>
      </c>
      <c r="O30" s="10" t="s">
        <v>152</v>
      </c>
      <c r="P30" s="9">
        <v>0.29928350730688902</v>
      </c>
      <c r="Q30" s="10" t="s">
        <v>152</v>
      </c>
      <c r="R30" s="9">
        <v>0.20397552130824301</v>
      </c>
      <c r="S30" s="10" t="s">
        <v>152</v>
      </c>
    </row>
    <row r="31" spans="1:19" x14ac:dyDescent="0.2">
      <c r="A31" s="12" t="s">
        <v>193</v>
      </c>
      <c r="B31" s="9">
        <v>6.1127063893976902E-2</v>
      </c>
      <c r="C31" s="10" t="s">
        <v>152</v>
      </c>
      <c r="D31" s="9">
        <v>0.18282051136675001</v>
      </c>
      <c r="E31" s="10" t="s">
        <v>152</v>
      </c>
      <c r="F31" s="9">
        <v>0.15041394990557599</v>
      </c>
      <c r="G31" s="10" t="s">
        <v>263</v>
      </c>
      <c r="H31" s="9">
        <v>0.22614567405630201</v>
      </c>
      <c r="I31" s="10" t="s">
        <v>152</v>
      </c>
      <c r="J31" s="9">
        <v>0.21541782300339199</v>
      </c>
      <c r="K31" s="10" t="s">
        <v>152</v>
      </c>
      <c r="L31" s="9">
        <v>0.22321426999741101</v>
      </c>
      <c r="M31" s="10" t="s">
        <v>152</v>
      </c>
      <c r="N31" s="9">
        <v>0.22838405026697101</v>
      </c>
      <c r="O31" s="10" t="s">
        <v>152</v>
      </c>
      <c r="P31" s="9">
        <v>0.32926908459925303</v>
      </c>
      <c r="Q31" s="10" t="s">
        <v>152</v>
      </c>
      <c r="R31" s="9">
        <v>0.21797062866796499</v>
      </c>
      <c r="S31" s="10" t="s">
        <v>152</v>
      </c>
    </row>
    <row r="32" spans="1:19" x14ac:dyDescent="0.2">
      <c r="A32" s="15" t="s">
        <v>195</v>
      </c>
      <c r="B32" s="13">
        <v>5.0335829495384503E-2</v>
      </c>
      <c r="C32" s="14" t="s">
        <v>152</v>
      </c>
      <c r="D32" s="13">
        <v>0.15623524087785201</v>
      </c>
      <c r="E32" s="14" t="s">
        <v>152</v>
      </c>
      <c r="F32" s="13">
        <v>0.12413567077359999</v>
      </c>
      <c r="G32" s="14" t="s">
        <v>152</v>
      </c>
      <c r="H32" s="13">
        <v>0.19284658081286801</v>
      </c>
      <c r="I32" s="14" t="s">
        <v>152</v>
      </c>
      <c r="J32" s="13">
        <v>0.19330095962619001</v>
      </c>
      <c r="K32" s="14" t="s">
        <v>152</v>
      </c>
      <c r="L32" s="13">
        <v>0.19121662651319099</v>
      </c>
      <c r="M32" s="14" t="s">
        <v>152</v>
      </c>
      <c r="N32" s="13">
        <v>0.19384316143514799</v>
      </c>
      <c r="O32" s="14" t="s">
        <v>152</v>
      </c>
      <c r="P32" s="13">
        <v>0.27495923997494598</v>
      </c>
      <c r="Q32" s="14" t="s">
        <v>152</v>
      </c>
      <c r="R32" s="13">
        <v>0.18615772551225299</v>
      </c>
      <c r="S32" s="14" t="s">
        <v>152</v>
      </c>
    </row>
    <row r="34" spans="1:2" x14ac:dyDescent="0.2">
      <c r="A34" s="16" t="s">
        <v>196</v>
      </c>
      <c r="B34" s="16" t="s">
        <v>211</v>
      </c>
    </row>
    <row r="36" spans="1:2" x14ac:dyDescent="0.2">
      <c r="B36" s="16" t="s">
        <v>370</v>
      </c>
    </row>
    <row r="37" spans="1:2" x14ac:dyDescent="0.2">
      <c r="B37" s="16" t="s">
        <v>371</v>
      </c>
    </row>
    <row r="38" spans="1:2" x14ac:dyDescent="0.2">
      <c r="B38" s="16" t="s">
        <v>372</v>
      </c>
    </row>
    <row r="39" spans="1:2" x14ac:dyDescent="0.2">
      <c r="B39" s="16" t="s">
        <v>373</v>
      </c>
    </row>
    <row r="40" spans="1:2" x14ac:dyDescent="0.2">
      <c r="B40" s="16" t="s">
        <v>374</v>
      </c>
    </row>
    <row r="41" spans="1:2" x14ac:dyDescent="0.2">
      <c r="B41" s="16" t="s">
        <v>375</v>
      </c>
    </row>
    <row r="42" spans="1:2" x14ac:dyDescent="0.2">
      <c r="B42" s="16" t="s">
        <v>376</v>
      </c>
    </row>
    <row r="43" spans="1:2" x14ac:dyDescent="0.2">
      <c r="B43" s="16" t="s">
        <v>377</v>
      </c>
    </row>
    <row r="44" spans="1:2" x14ac:dyDescent="0.2">
      <c r="B44" s="16" t="s">
        <v>378</v>
      </c>
    </row>
    <row r="45" spans="1:2" x14ac:dyDescent="0.2">
      <c r="B45" s="16" t="s">
        <v>379</v>
      </c>
    </row>
    <row r="46" spans="1:2" x14ac:dyDescent="0.2">
      <c r="B46" s="16" t="s">
        <v>380</v>
      </c>
    </row>
    <row r="47" spans="1:2" x14ac:dyDescent="0.2">
      <c r="B47" s="16" t="s">
        <v>381</v>
      </c>
    </row>
    <row r="48" spans="1:2" x14ac:dyDescent="0.2">
      <c r="B48" s="16" t="s">
        <v>382</v>
      </c>
    </row>
    <row r="49" spans="1:2" x14ac:dyDescent="0.2">
      <c r="B49" s="16" t="s">
        <v>363</v>
      </c>
    </row>
    <row r="51" spans="1:2" x14ac:dyDescent="0.2">
      <c r="B51" s="16" t="s">
        <v>203</v>
      </c>
    </row>
    <row r="54" spans="1:2" x14ac:dyDescent="0.2">
      <c r="A54" s="17" t="str">
        <f>HYPERLINK("#'LOTTERIES 8'!A2", "&lt;&lt;&lt; Previous table")</f>
        <v>&lt;&lt;&lt; Previous table</v>
      </c>
    </row>
    <row r="55" spans="1:2" x14ac:dyDescent="0.2">
      <c r="A55" s="17" t="str">
        <f>HYPERLINK("#'LOTTERIES 10'!A2",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S5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HYPERLINK("#'INDEX'!B75", "Link to index")</f>
        <v>Link to index</v>
      </c>
    </row>
    <row r="2" spans="1:19" ht="15.75" customHeight="1" x14ac:dyDescent="0.2">
      <c r="A2" s="27" t="s">
        <v>387</v>
      </c>
      <c r="B2" s="28"/>
      <c r="C2" s="28"/>
      <c r="D2" s="28"/>
      <c r="E2" s="28"/>
      <c r="F2" s="28"/>
      <c r="G2" s="28"/>
      <c r="H2" s="28"/>
      <c r="I2" s="28"/>
      <c r="J2" s="28"/>
      <c r="K2" s="28"/>
      <c r="L2" s="28"/>
      <c r="M2" s="28"/>
      <c r="N2" s="28"/>
      <c r="O2" s="28"/>
      <c r="P2" s="28"/>
      <c r="Q2" s="28"/>
      <c r="R2" s="28"/>
      <c r="S2" s="28"/>
    </row>
    <row r="3" spans="1:19" ht="15.75" customHeight="1" x14ac:dyDescent="0.2">
      <c r="A3" s="27" t="s">
        <v>86</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18">
        <v>7.6169687495531901</v>
      </c>
      <c r="C7" s="10" t="s">
        <v>152</v>
      </c>
      <c r="D7" s="18">
        <v>6.6341487979607496</v>
      </c>
      <c r="E7" s="10" t="s">
        <v>152</v>
      </c>
      <c r="F7" s="18">
        <v>9.6902252870077099</v>
      </c>
      <c r="G7" s="10" t="s">
        <v>152</v>
      </c>
      <c r="H7" s="18">
        <v>15.3408550598304</v>
      </c>
      <c r="I7" s="10" t="s">
        <v>152</v>
      </c>
      <c r="J7" s="18">
        <v>10.8148624747</v>
      </c>
      <c r="K7" s="10" t="s">
        <v>152</v>
      </c>
      <c r="L7" s="18">
        <v>9.1114194959757295</v>
      </c>
      <c r="M7" s="10" t="s">
        <v>152</v>
      </c>
      <c r="N7" s="18">
        <v>8.3340823772008701</v>
      </c>
      <c r="O7" s="10" t="s">
        <v>152</v>
      </c>
      <c r="P7" s="18">
        <v>27.864809825033799</v>
      </c>
      <c r="Q7" s="10" t="s">
        <v>152</v>
      </c>
      <c r="R7" s="18">
        <v>9.8139660110079401</v>
      </c>
      <c r="S7" s="10" t="s">
        <v>152</v>
      </c>
    </row>
    <row r="8" spans="1:19" x14ac:dyDescent="0.2">
      <c r="A8" s="12" t="s">
        <v>164</v>
      </c>
      <c r="B8" s="18">
        <v>7.7206823215877298</v>
      </c>
      <c r="C8" s="10" t="s">
        <v>152</v>
      </c>
      <c r="D8" s="18">
        <v>7.7001912812445896</v>
      </c>
      <c r="E8" s="10" t="s">
        <v>152</v>
      </c>
      <c r="F8" s="18">
        <v>8.3083950689584505</v>
      </c>
      <c r="G8" s="10" t="s">
        <v>152</v>
      </c>
      <c r="H8" s="18">
        <v>14.325276079391299</v>
      </c>
      <c r="I8" s="10" t="s">
        <v>152</v>
      </c>
      <c r="J8" s="18">
        <v>10.814235247377299</v>
      </c>
      <c r="K8" s="10" t="s">
        <v>152</v>
      </c>
      <c r="L8" s="18">
        <v>8.8518830563183801</v>
      </c>
      <c r="M8" s="10" t="s">
        <v>152</v>
      </c>
      <c r="N8" s="18">
        <v>7.9703863465956397</v>
      </c>
      <c r="O8" s="10" t="s">
        <v>152</v>
      </c>
      <c r="P8" s="18">
        <v>28.608073423511101</v>
      </c>
      <c r="Q8" s="10" t="s">
        <v>152</v>
      </c>
      <c r="R8" s="18">
        <v>9.9461914460669796</v>
      </c>
      <c r="S8" s="10" t="s">
        <v>152</v>
      </c>
    </row>
    <row r="9" spans="1:19" x14ac:dyDescent="0.2">
      <c r="A9" s="12" t="s">
        <v>165</v>
      </c>
      <c r="B9" s="18">
        <v>7.6687302218609998</v>
      </c>
      <c r="C9" s="10" t="s">
        <v>152</v>
      </c>
      <c r="D9" s="18">
        <v>7.60855940608959</v>
      </c>
      <c r="E9" s="10" t="s">
        <v>152</v>
      </c>
      <c r="F9" s="18">
        <v>6.1711167167111096</v>
      </c>
      <c r="G9" s="10" t="s">
        <v>169</v>
      </c>
      <c r="H9" s="18">
        <v>13.606786956074799</v>
      </c>
      <c r="I9" s="10" t="s">
        <v>152</v>
      </c>
      <c r="J9" s="18">
        <v>10.1142031738143</v>
      </c>
      <c r="K9" s="10" t="s">
        <v>152</v>
      </c>
      <c r="L9" s="18">
        <v>8.1556848497480399</v>
      </c>
      <c r="M9" s="10" t="s">
        <v>168</v>
      </c>
      <c r="N9" s="18">
        <v>7.6536777302417596</v>
      </c>
      <c r="O9" s="10" t="s">
        <v>282</v>
      </c>
      <c r="P9" s="18">
        <v>27.9598776431456</v>
      </c>
      <c r="Q9" s="10" t="s">
        <v>152</v>
      </c>
      <c r="R9" s="18">
        <v>9.5972932255644903</v>
      </c>
      <c r="S9" s="10" t="s">
        <v>169</v>
      </c>
    </row>
    <row r="10" spans="1:19" x14ac:dyDescent="0.2">
      <c r="A10" s="12" t="s">
        <v>166</v>
      </c>
      <c r="B10" s="18">
        <v>7.6172406681790097</v>
      </c>
      <c r="C10" s="10" t="s">
        <v>152</v>
      </c>
      <c r="D10" s="18">
        <v>7.8761469328684104</v>
      </c>
      <c r="E10" s="10" t="s">
        <v>152</v>
      </c>
      <c r="F10" s="18">
        <v>5.2804568781325498</v>
      </c>
      <c r="G10" s="10" t="s">
        <v>169</v>
      </c>
      <c r="H10" s="18">
        <v>13.4444131974047</v>
      </c>
      <c r="I10" s="10" t="s">
        <v>152</v>
      </c>
      <c r="J10" s="18">
        <v>10.026179077111101</v>
      </c>
      <c r="K10" s="10" t="s">
        <v>152</v>
      </c>
      <c r="L10" s="18">
        <v>8.3796551074603602</v>
      </c>
      <c r="M10" s="10" t="s">
        <v>152</v>
      </c>
      <c r="N10" s="18">
        <v>8.6493299066781795</v>
      </c>
      <c r="O10" s="10" t="s">
        <v>152</v>
      </c>
      <c r="P10" s="18">
        <v>31.426254819336499</v>
      </c>
      <c r="Q10" s="10" t="s">
        <v>152</v>
      </c>
      <c r="R10" s="18">
        <v>10.1026086819124</v>
      </c>
      <c r="S10" s="10" t="s">
        <v>169</v>
      </c>
    </row>
    <row r="11" spans="1:19" x14ac:dyDescent="0.2">
      <c r="A11" s="12" t="s">
        <v>170</v>
      </c>
      <c r="B11" s="18">
        <v>7.1245277078085598</v>
      </c>
      <c r="C11" s="10" t="s">
        <v>152</v>
      </c>
      <c r="D11" s="18">
        <v>7.64795865451807</v>
      </c>
      <c r="E11" s="10" t="s">
        <v>152</v>
      </c>
      <c r="F11" s="18">
        <v>4.9394214835845096</v>
      </c>
      <c r="G11" s="10" t="s">
        <v>169</v>
      </c>
      <c r="H11" s="18">
        <v>12.179240710072101</v>
      </c>
      <c r="I11" s="10" t="s">
        <v>152</v>
      </c>
      <c r="J11" s="18">
        <v>9.5437308217935595</v>
      </c>
      <c r="K11" s="10" t="s">
        <v>152</v>
      </c>
      <c r="L11" s="18">
        <v>8.0251025488202501</v>
      </c>
      <c r="M11" s="10" t="s">
        <v>152</v>
      </c>
      <c r="N11" s="18">
        <v>8.8811332259375799</v>
      </c>
      <c r="O11" s="10" t="s">
        <v>152</v>
      </c>
      <c r="P11" s="18">
        <v>30.556703011671999</v>
      </c>
      <c r="Q11" s="10" t="s">
        <v>152</v>
      </c>
      <c r="R11" s="18">
        <v>9.8538550838782708</v>
      </c>
      <c r="S11" s="10" t="s">
        <v>169</v>
      </c>
    </row>
    <row r="12" spans="1:19" x14ac:dyDescent="0.2">
      <c r="A12" s="12" t="s">
        <v>171</v>
      </c>
      <c r="B12" s="18">
        <v>7.1960137711949796</v>
      </c>
      <c r="C12" s="10" t="s">
        <v>152</v>
      </c>
      <c r="D12" s="18">
        <v>7.4313682619242796</v>
      </c>
      <c r="E12" s="10" t="s">
        <v>152</v>
      </c>
      <c r="F12" s="18">
        <v>5.0126840658029499</v>
      </c>
      <c r="G12" s="10" t="s">
        <v>169</v>
      </c>
      <c r="H12" s="18">
        <v>11.834153320544001</v>
      </c>
      <c r="I12" s="10" t="s">
        <v>152</v>
      </c>
      <c r="J12" s="18">
        <v>9.2601689286772206</v>
      </c>
      <c r="K12" s="10" t="s">
        <v>152</v>
      </c>
      <c r="L12" s="18">
        <v>7.6845745536432402</v>
      </c>
      <c r="M12" s="10" t="s">
        <v>152</v>
      </c>
      <c r="N12" s="18">
        <v>8.7110458517558698</v>
      </c>
      <c r="O12" s="10" t="s">
        <v>152</v>
      </c>
      <c r="P12" s="18">
        <v>29.1093188504647</v>
      </c>
      <c r="Q12" s="10" t="s">
        <v>152</v>
      </c>
      <c r="R12" s="18">
        <v>9.6185151170417402</v>
      </c>
      <c r="S12" s="10" t="s">
        <v>169</v>
      </c>
    </row>
    <row r="13" spans="1:19" x14ac:dyDescent="0.2">
      <c r="A13" s="12" t="s">
        <v>172</v>
      </c>
      <c r="B13" s="18">
        <v>7.0850257612518099</v>
      </c>
      <c r="C13" s="10" t="s">
        <v>152</v>
      </c>
      <c r="D13" s="18">
        <v>7.3926707568437404</v>
      </c>
      <c r="E13" s="10" t="s">
        <v>152</v>
      </c>
      <c r="F13" s="18">
        <v>5.0179208887816298</v>
      </c>
      <c r="G13" s="10" t="s">
        <v>169</v>
      </c>
      <c r="H13" s="18">
        <v>11.6202453736243</v>
      </c>
      <c r="I13" s="10" t="s">
        <v>152</v>
      </c>
      <c r="J13" s="18">
        <v>9.0510838549735499</v>
      </c>
      <c r="K13" s="10" t="s">
        <v>152</v>
      </c>
      <c r="L13" s="18">
        <v>9.3434019812638596</v>
      </c>
      <c r="M13" s="10" t="s">
        <v>152</v>
      </c>
      <c r="N13" s="18">
        <v>8.5860997257460703</v>
      </c>
      <c r="O13" s="10" t="s">
        <v>152</v>
      </c>
      <c r="P13" s="18">
        <v>28.333786939969301</v>
      </c>
      <c r="Q13" s="10" t="s">
        <v>152</v>
      </c>
      <c r="R13" s="18">
        <v>9.5519466546726992</v>
      </c>
      <c r="S13" s="10" t="s">
        <v>169</v>
      </c>
    </row>
    <row r="14" spans="1:19" x14ac:dyDescent="0.2">
      <c r="A14" s="12" t="s">
        <v>173</v>
      </c>
      <c r="B14" s="18">
        <v>7.4652944375139896</v>
      </c>
      <c r="C14" s="10" t="s">
        <v>152</v>
      </c>
      <c r="D14" s="18">
        <v>7.1399774388616404</v>
      </c>
      <c r="E14" s="10" t="s">
        <v>152</v>
      </c>
      <c r="F14" s="18">
        <v>4.0766166347011499</v>
      </c>
      <c r="G14" s="10" t="s">
        <v>169</v>
      </c>
      <c r="H14" s="18">
        <v>12.9201721036479</v>
      </c>
      <c r="I14" s="10" t="s">
        <v>152</v>
      </c>
      <c r="J14" s="18">
        <v>8.6057562100263194</v>
      </c>
      <c r="K14" s="10" t="s">
        <v>152</v>
      </c>
      <c r="L14" s="18">
        <v>9.2811508407788406</v>
      </c>
      <c r="M14" s="10" t="s">
        <v>152</v>
      </c>
      <c r="N14" s="18">
        <v>8.6181249027860805</v>
      </c>
      <c r="O14" s="10" t="s">
        <v>152</v>
      </c>
      <c r="P14" s="18">
        <v>26.300300938782001</v>
      </c>
      <c r="Q14" s="10" t="s">
        <v>152</v>
      </c>
      <c r="R14" s="18">
        <v>9.6064137892475792</v>
      </c>
      <c r="S14" s="10" t="s">
        <v>169</v>
      </c>
    </row>
    <row r="15" spans="1:19" x14ac:dyDescent="0.2">
      <c r="A15" s="12" t="s">
        <v>174</v>
      </c>
      <c r="B15" s="18">
        <v>8.1370124784200808</v>
      </c>
      <c r="C15" s="10" t="s">
        <v>152</v>
      </c>
      <c r="D15" s="18">
        <v>8.2562359922889694</v>
      </c>
      <c r="E15" s="10" t="s">
        <v>152</v>
      </c>
      <c r="F15" s="18">
        <v>3.6776780869482102</v>
      </c>
      <c r="G15" s="10" t="s">
        <v>169</v>
      </c>
      <c r="H15" s="18">
        <v>12.698968257965999</v>
      </c>
      <c r="I15" s="10" t="s">
        <v>152</v>
      </c>
      <c r="J15" s="18">
        <v>9.5037158046646901</v>
      </c>
      <c r="K15" s="10" t="s">
        <v>152</v>
      </c>
      <c r="L15" s="18">
        <v>8.8994091423916597</v>
      </c>
      <c r="M15" s="10" t="s">
        <v>152</v>
      </c>
      <c r="N15" s="18">
        <v>8.8059130065158797</v>
      </c>
      <c r="O15" s="10" t="s">
        <v>152</v>
      </c>
      <c r="P15" s="18">
        <v>26.684643160379601</v>
      </c>
      <c r="Q15" s="10" t="s">
        <v>152</v>
      </c>
      <c r="R15" s="18">
        <v>10.2539319033756</v>
      </c>
      <c r="S15" s="10" t="s">
        <v>169</v>
      </c>
    </row>
    <row r="16" spans="1:19" x14ac:dyDescent="0.2">
      <c r="A16" s="12" t="s">
        <v>176</v>
      </c>
      <c r="B16" s="18">
        <v>8.4855104898550806</v>
      </c>
      <c r="C16" s="10" t="s">
        <v>152</v>
      </c>
      <c r="D16" s="18">
        <v>8.6637006679650597</v>
      </c>
      <c r="E16" s="10" t="s">
        <v>152</v>
      </c>
      <c r="F16" s="18">
        <v>3.5155662666094099</v>
      </c>
      <c r="G16" s="10" t="s">
        <v>169</v>
      </c>
      <c r="H16" s="18">
        <v>13.1098032285622</v>
      </c>
      <c r="I16" s="10" t="s">
        <v>152</v>
      </c>
      <c r="J16" s="18">
        <v>9.7695086756186509</v>
      </c>
      <c r="K16" s="10" t="s">
        <v>152</v>
      </c>
      <c r="L16" s="18">
        <v>7.8201170996862901</v>
      </c>
      <c r="M16" s="10" t="s">
        <v>152</v>
      </c>
      <c r="N16" s="18">
        <v>8.6088446383957304</v>
      </c>
      <c r="O16" s="10" t="s">
        <v>152</v>
      </c>
      <c r="P16" s="18">
        <v>27.355584215337501</v>
      </c>
      <c r="Q16" s="10" t="s">
        <v>152</v>
      </c>
      <c r="R16" s="18">
        <v>10.4836081807561</v>
      </c>
      <c r="S16" s="10" t="s">
        <v>169</v>
      </c>
    </row>
    <row r="17" spans="1:19" x14ac:dyDescent="0.2">
      <c r="A17" s="12" t="s">
        <v>177</v>
      </c>
      <c r="B17" s="18">
        <v>8.8912848453922209</v>
      </c>
      <c r="C17" s="10" t="s">
        <v>152</v>
      </c>
      <c r="D17" s="18">
        <v>1.87122396902628</v>
      </c>
      <c r="E17" s="10" t="s">
        <v>169</v>
      </c>
      <c r="F17" s="18">
        <v>3.3817058877891499</v>
      </c>
      <c r="G17" s="10" t="s">
        <v>169</v>
      </c>
      <c r="H17" s="18">
        <v>13.526838085736101</v>
      </c>
      <c r="I17" s="10" t="s">
        <v>152</v>
      </c>
      <c r="J17" s="18">
        <v>9.53637345376006</v>
      </c>
      <c r="K17" s="10" t="s">
        <v>152</v>
      </c>
      <c r="L17" s="18">
        <v>9.3418043069476102</v>
      </c>
      <c r="M17" s="10" t="s">
        <v>152</v>
      </c>
      <c r="N17" s="18">
        <v>8.5294993398569297</v>
      </c>
      <c r="O17" s="10" t="s">
        <v>152</v>
      </c>
      <c r="P17" s="18">
        <v>27.139780897977001</v>
      </c>
      <c r="Q17" s="10" t="s">
        <v>152</v>
      </c>
      <c r="R17" s="18">
        <v>8.0714656321191303</v>
      </c>
      <c r="S17" s="10" t="s">
        <v>169</v>
      </c>
    </row>
    <row r="18" spans="1:19" x14ac:dyDescent="0.2">
      <c r="A18" s="12" t="s">
        <v>178</v>
      </c>
      <c r="B18" s="18">
        <v>7.9192413582135197</v>
      </c>
      <c r="C18" s="10" t="s">
        <v>152</v>
      </c>
      <c r="D18" s="18">
        <v>6.1199720348664197</v>
      </c>
      <c r="E18" s="10" t="s">
        <v>152</v>
      </c>
      <c r="F18" s="18">
        <v>3.0756553954397599</v>
      </c>
      <c r="G18" s="10" t="s">
        <v>169</v>
      </c>
      <c r="H18" s="18">
        <v>12.5566110166047</v>
      </c>
      <c r="I18" s="10" t="s">
        <v>152</v>
      </c>
      <c r="J18" s="18">
        <v>9.3346327695456903</v>
      </c>
      <c r="K18" s="10" t="s">
        <v>152</v>
      </c>
      <c r="L18" s="18">
        <v>8.50379656525506</v>
      </c>
      <c r="M18" s="10" t="s">
        <v>152</v>
      </c>
      <c r="N18" s="18">
        <v>8.2058127360535398</v>
      </c>
      <c r="O18" s="10" t="s">
        <v>152</v>
      </c>
      <c r="P18" s="18">
        <v>26.811450591649798</v>
      </c>
      <c r="Q18" s="10" t="s">
        <v>152</v>
      </c>
      <c r="R18" s="18">
        <v>9.1402807904972807</v>
      </c>
      <c r="S18" s="10" t="s">
        <v>169</v>
      </c>
    </row>
    <row r="19" spans="1:19" x14ac:dyDescent="0.2">
      <c r="A19" s="12" t="s">
        <v>179</v>
      </c>
      <c r="B19" s="18">
        <v>8.5884357182455702</v>
      </c>
      <c r="C19" s="10" t="s">
        <v>152</v>
      </c>
      <c r="D19" s="18">
        <v>6.4193019766505897</v>
      </c>
      <c r="E19" s="10" t="s">
        <v>152</v>
      </c>
      <c r="F19" s="18">
        <v>2.8938694398937201</v>
      </c>
      <c r="G19" s="10" t="s">
        <v>169</v>
      </c>
      <c r="H19" s="18">
        <v>13.1464883239363</v>
      </c>
      <c r="I19" s="10" t="s">
        <v>152</v>
      </c>
      <c r="J19" s="18">
        <v>10.1660250240616</v>
      </c>
      <c r="K19" s="10" t="s">
        <v>152</v>
      </c>
      <c r="L19" s="18">
        <v>9.4430734307967796</v>
      </c>
      <c r="M19" s="10" t="s">
        <v>152</v>
      </c>
      <c r="N19" s="18">
        <v>8.7789407506310209</v>
      </c>
      <c r="O19" s="10" t="s">
        <v>152</v>
      </c>
      <c r="P19" s="18">
        <v>25.469433238699501</v>
      </c>
      <c r="Q19" s="10" t="s">
        <v>152</v>
      </c>
      <c r="R19" s="18">
        <v>9.5785282977154793</v>
      </c>
      <c r="S19" s="10" t="s">
        <v>169</v>
      </c>
    </row>
    <row r="20" spans="1:19" x14ac:dyDescent="0.2">
      <c r="A20" s="12" t="s">
        <v>180</v>
      </c>
      <c r="B20" s="18">
        <v>9.8959701786652694</v>
      </c>
      <c r="C20" s="10" t="s">
        <v>152</v>
      </c>
      <c r="D20" s="18">
        <v>6.66412475408859</v>
      </c>
      <c r="E20" s="10" t="s">
        <v>152</v>
      </c>
      <c r="F20" s="18">
        <v>3.7350741052276799</v>
      </c>
      <c r="G20" s="10" t="s">
        <v>169</v>
      </c>
      <c r="H20" s="18">
        <v>13.8959449025464</v>
      </c>
      <c r="I20" s="10" t="s">
        <v>152</v>
      </c>
      <c r="J20" s="18">
        <v>11.5730592014945</v>
      </c>
      <c r="K20" s="10" t="s">
        <v>186</v>
      </c>
      <c r="L20" s="18">
        <v>13.769452899399001</v>
      </c>
      <c r="M20" s="10" t="s">
        <v>152</v>
      </c>
      <c r="N20" s="18">
        <v>9.8723221654232596</v>
      </c>
      <c r="O20" s="10" t="s">
        <v>152</v>
      </c>
      <c r="P20" s="18">
        <v>27.5173028349856</v>
      </c>
      <c r="Q20" s="10" t="s">
        <v>194</v>
      </c>
      <c r="R20" s="18">
        <v>10.3563563809836</v>
      </c>
      <c r="S20" s="10" t="s">
        <v>169</v>
      </c>
    </row>
    <row r="21" spans="1:19" x14ac:dyDescent="0.2">
      <c r="A21" s="12" t="s">
        <v>181</v>
      </c>
      <c r="B21" s="18">
        <v>9.6170190956576693</v>
      </c>
      <c r="C21" s="10" t="s">
        <v>152</v>
      </c>
      <c r="D21" s="18">
        <v>5.9122634630147504</v>
      </c>
      <c r="E21" s="10" t="s">
        <v>152</v>
      </c>
      <c r="F21" s="18">
        <v>3.9445604567042301</v>
      </c>
      <c r="G21" s="10" t="s">
        <v>169</v>
      </c>
      <c r="H21" s="18">
        <v>11.4893167125049</v>
      </c>
      <c r="I21" s="10" t="s">
        <v>152</v>
      </c>
      <c r="J21" s="18">
        <v>10.436808754829</v>
      </c>
      <c r="K21" s="10" t="s">
        <v>152</v>
      </c>
      <c r="L21" s="18">
        <v>11.8558491694086</v>
      </c>
      <c r="M21" s="10" t="s">
        <v>152</v>
      </c>
      <c r="N21" s="18">
        <v>9.1574411545790895</v>
      </c>
      <c r="O21" s="10" t="s">
        <v>152</v>
      </c>
      <c r="P21" s="18">
        <v>23.467600584647101</v>
      </c>
      <c r="Q21" s="10" t="s">
        <v>152</v>
      </c>
      <c r="R21" s="18">
        <v>9.1773469644203498</v>
      </c>
      <c r="S21" s="10" t="s">
        <v>169</v>
      </c>
    </row>
    <row r="22" spans="1:19" x14ac:dyDescent="0.2">
      <c r="A22" s="12" t="s">
        <v>182</v>
      </c>
      <c r="B22" s="18">
        <v>9.7076074206021605</v>
      </c>
      <c r="C22" s="10" t="s">
        <v>152</v>
      </c>
      <c r="D22" s="18">
        <v>5.5574430090125304</v>
      </c>
      <c r="E22" s="10" t="s">
        <v>152</v>
      </c>
      <c r="F22" s="18">
        <v>3.5220443703397302</v>
      </c>
      <c r="G22" s="10" t="s">
        <v>169</v>
      </c>
      <c r="H22" s="18">
        <v>10.9006204877382</v>
      </c>
      <c r="I22" s="10" t="s">
        <v>152</v>
      </c>
      <c r="J22" s="18">
        <v>10.6263345194693</v>
      </c>
      <c r="K22" s="10" t="s">
        <v>152</v>
      </c>
      <c r="L22" s="18">
        <v>11.701977190608501</v>
      </c>
      <c r="M22" s="10" t="s">
        <v>152</v>
      </c>
      <c r="N22" s="18">
        <v>8.6588325676712294</v>
      </c>
      <c r="O22" s="10" t="s">
        <v>368</v>
      </c>
      <c r="P22" s="18">
        <v>23.219109946482199</v>
      </c>
      <c r="Q22" s="10" t="s">
        <v>152</v>
      </c>
      <c r="R22" s="18">
        <v>8.7009547933426301</v>
      </c>
      <c r="S22" s="10" t="s">
        <v>169</v>
      </c>
    </row>
    <row r="23" spans="1:19" x14ac:dyDescent="0.2">
      <c r="A23" s="12" t="s">
        <v>184</v>
      </c>
      <c r="B23" s="18">
        <v>9.1796169136248604</v>
      </c>
      <c r="C23" s="10" t="s">
        <v>152</v>
      </c>
      <c r="D23" s="18">
        <v>5.7419950299939799</v>
      </c>
      <c r="E23" s="10" t="s">
        <v>226</v>
      </c>
      <c r="F23" s="18">
        <v>3.19993965449178</v>
      </c>
      <c r="G23" s="10" t="s">
        <v>169</v>
      </c>
      <c r="H23" s="18">
        <v>11.3312496524227</v>
      </c>
      <c r="I23" s="10" t="s">
        <v>152</v>
      </c>
      <c r="J23" s="18">
        <v>10.9418224260939</v>
      </c>
      <c r="K23" s="10" t="s">
        <v>152</v>
      </c>
      <c r="L23" s="18">
        <v>12.3550202761775</v>
      </c>
      <c r="M23" s="10" t="s">
        <v>152</v>
      </c>
      <c r="N23" s="18">
        <v>9.1555960050082295</v>
      </c>
      <c r="O23" s="10" t="s">
        <v>227</v>
      </c>
      <c r="P23" s="18">
        <v>25.925815556058801</v>
      </c>
      <c r="Q23" s="10" t="s">
        <v>152</v>
      </c>
      <c r="R23" s="18">
        <v>8.9827122365091707</v>
      </c>
      <c r="S23" s="10" t="s">
        <v>169</v>
      </c>
    </row>
    <row r="24" spans="1:19" x14ac:dyDescent="0.2">
      <c r="A24" s="12" t="s">
        <v>185</v>
      </c>
      <c r="B24" s="18">
        <v>8.2477103371302896</v>
      </c>
      <c r="C24" s="10" t="s">
        <v>152</v>
      </c>
      <c r="D24" s="18">
        <v>5.3621369736139002</v>
      </c>
      <c r="E24" s="10" t="s">
        <v>152</v>
      </c>
      <c r="F24" s="18">
        <v>2.2887972710515299</v>
      </c>
      <c r="G24" s="10" t="s">
        <v>169</v>
      </c>
      <c r="H24" s="18">
        <v>10.645446650029101</v>
      </c>
      <c r="I24" s="10" t="s">
        <v>152</v>
      </c>
      <c r="J24" s="18">
        <v>11.0977630877158</v>
      </c>
      <c r="K24" s="10" t="s">
        <v>152</v>
      </c>
      <c r="L24" s="18">
        <v>12.450712473669499</v>
      </c>
      <c r="M24" s="10" t="s">
        <v>152</v>
      </c>
      <c r="N24" s="18">
        <v>9.1254675284988096</v>
      </c>
      <c r="O24" s="10" t="s">
        <v>228</v>
      </c>
      <c r="P24" s="18">
        <v>26.770582488103599</v>
      </c>
      <c r="Q24" s="10" t="s">
        <v>152</v>
      </c>
      <c r="R24" s="18">
        <v>8.4532940450631493</v>
      </c>
      <c r="S24" s="10" t="s">
        <v>169</v>
      </c>
    </row>
    <row r="25" spans="1:19" x14ac:dyDescent="0.2">
      <c r="A25" s="12" t="s">
        <v>187</v>
      </c>
      <c r="B25" s="18">
        <v>8.4399261542519</v>
      </c>
      <c r="C25" s="10" t="s">
        <v>152</v>
      </c>
      <c r="D25" s="18">
        <v>5.511142903503</v>
      </c>
      <c r="E25" s="10" t="s">
        <v>152</v>
      </c>
      <c r="F25" s="18">
        <v>2.1184539948336898</v>
      </c>
      <c r="G25" s="10" t="s">
        <v>169</v>
      </c>
      <c r="H25" s="18">
        <v>10.674040941619401</v>
      </c>
      <c r="I25" s="10" t="s">
        <v>152</v>
      </c>
      <c r="J25" s="18">
        <v>10.106111691808399</v>
      </c>
      <c r="K25" s="10" t="s">
        <v>152</v>
      </c>
      <c r="L25" s="18">
        <v>13.093421045387201</v>
      </c>
      <c r="M25" s="10" t="s">
        <v>152</v>
      </c>
      <c r="N25" s="18">
        <v>8.8711722078452802</v>
      </c>
      <c r="O25" s="10" t="s">
        <v>152</v>
      </c>
      <c r="P25" s="18">
        <v>28.4605216656952</v>
      </c>
      <c r="Q25" s="10" t="s">
        <v>152</v>
      </c>
      <c r="R25" s="18">
        <v>8.3638414175889704</v>
      </c>
      <c r="S25" s="10" t="s">
        <v>169</v>
      </c>
    </row>
    <row r="26" spans="1:19" x14ac:dyDescent="0.2">
      <c r="A26" s="12" t="s">
        <v>188</v>
      </c>
      <c r="B26" s="18">
        <v>9.6887698887532991</v>
      </c>
      <c r="C26" s="10" t="s">
        <v>261</v>
      </c>
      <c r="D26" s="18">
        <v>7.1798685864409304</v>
      </c>
      <c r="E26" s="10" t="s">
        <v>261</v>
      </c>
      <c r="F26" s="18">
        <v>2.0693621310536101</v>
      </c>
      <c r="G26" s="10" t="s">
        <v>369</v>
      </c>
      <c r="H26" s="18">
        <v>12.160866233048401</v>
      </c>
      <c r="I26" s="10" t="s">
        <v>261</v>
      </c>
      <c r="J26" s="18">
        <v>12.5419302163293</v>
      </c>
      <c r="K26" s="10" t="s">
        <v>261</v>
      </c>
      <c r="L26" s="18">
        <v>15.559770028628201</v>
      </c>
      <c r="M26" s="10" t="s">
        <v>261</v>
      </c>
      <c r="N26" s="18">
        <v>10.9846207996167</v>
      </c>
      <c r="O26" s="10" t="s">
        <v>261</v>
      </c>
      <c r="P26" s="18">
        <v>32.676966176910703</v>
      </c>
      <c r="Q26" s="10" t="s">
        <v>261</v>
      </c>
      <c r="R26" s="18">
        <v>10.0998081957952</v>
      </c>
      <c r="S26" s="10" t="s">
        <v>169</v>
      </c>
    </row>
    <row r="27" spans="1:19" x14ac:dyDescent="0.2">
      <c r="A27" s="12" t="s">
        <v>189</v>
      </c>
      <c r="B27" s="18">
        <v>8.14899376081447</v>
      </c>
      <c r="C27" s="10" t="s">
        <v>152</v>
      </c>
      <c r="D27" s="18">
        <v>7.5043492219757004</v>
      </c>
      <c r="E27" s="10" t="s">
        <v>152</v>
      </c>
      <c r="F27" s="18">
        <v>18.282607372789499</v>
      </c>
      <c r="G27" s="10" t="s">
        <v>262</v>
      </c>
      <c r="H27" s="18">
        <v>14.297105531941201</v>
      </c>
      <c r="I27" s="10" t="s">
        <v>152</v>
      </c>
      <c r="J27" s="18">
        <v>15.3844262082222</v>
      </c>
      <c r="K27" s="10" t="s">
        <v>152</v>
      </c>
      <c r="L27" s="18">
        <v>20.683919932165299</v>
      </c>
      <c r="M27" s="10" t="s">
        <v>152</v>
      </c>
      <c r="N27" s="18">
        <v>14.1067009396722</v>
      </c>
      <c r="O27" s="10" t="s">
        <v>152</v>
      </c>
      <c r="P27" s="18">
        <v>30.458097980031798</v>
      </c>
      <c r="Q27" s="10" t="s">
        <v>152</v>
      </c>
      <c r="R27" s="18">
        <v>12.3433183144125</v>
      </c>
      <c r="S27" s="10" t="s">
        <v>152</v>
      </c>
    </row>
    <row r="28" spans="1:19" x14ac:dyDescent="0.2">
      <c r="A28" s="12" t="s">
        <v>190</v>
      </c>
      <c r="B28" s="18">
        <v>6.0756184922608902</v>
      </c>
      <c r="C28" s="10" t="s">
        <v>152</v>
      </c>
      <c r="D28" s="18">
        <v>7.05287949650344</v>
      </c>
      <c r="E28" s="10" t="s">
        <v>152</v>
      </c>
      <c r="F28" s="18">
        <v>11.443719302303601</v>
      </c>
      <c r="G28" s="10" t="s">
        <v>152</v>
      </c>
      <c r="H28" s="18">
        <v>11.1433721661598</v>
      </c>
      <c r="I28" s="10" t="s">
        <v>152</v>
      </c>
      <c r="J28" s="18">
        <v>11.701669355173999</v>
      </c>
      <c r="K28" s="10" t="s">
        <v>152</v>
      </c>
      <c r="L28" s="18">
        <v>14.314310207583601</v>
      </c>
      <c r="M28" s="10" t="s">
        <v>152</v>
      </c>
      <c r="N28" s="18">
        <v>20.940016428044999</v>
      </c>
      <c r="O28" s="10" t="s">
        <v>152</v>
      </c>
      <c r="P28" s="18">
        <v>26.375818873347399</v>
      </c>
      <c r="Q28" s="10" t="s">
        <v>152</v>
      </c>
      <c r="R28" s="18">
        <v>11.819265061775299</v>
      </c>
      <c r="S28" s="10" t="s">
        <v>152</v>
      </c>
    </row>
    <row r="29" spans="1:19" x14ac:dyDescent="0.2">
      <c r="A29" s="12" t="s">
        <v>191</v>
      </c>
      <c r="B29" s="18">
        <v>6.6856136933279204</v>
      </c>
      <c r="C29" s="10" t="s">
        <v>152</v>
      </c>
      <c r="D29" s="18">
        <v>7.7367040275971704</v>
      </c>
      <c r="E29" s="10" t="s">
        <v>152</v>
      </c>
      <c r="F29" s="18">
        <v>9.8228732806161307</v>
      </c>
      <c r="G29" s="10" t="s">
        <v>152</v>
      </c>
      <c r="H29" s="18">
        <v>11.950499132512499</v>
      </c>
      <c r="I29" s="10" t="s">
        <v>152</v>
      </c>
      <c r="J29" s="18">
        <v>11.9187847113819</v>
      </c>
      <c r="K29" s="10" t="s">
        <v>152</v>
      </c>
      <c r="L29" s="18">
        <v>15.587007284066599</v>
      </c>
      <c r="M29" s="10" t="s">
        <v>152</v>
      </c>
      <c r="N29" s="18">
        <v>12.462799664546999</v>
      </c>
      <c r="O29" s="10" t="s">
        <v>152</v>
      </c>
      <c r="P29" s="18">
        <v>29.11542013763</v>
      </c>
      <c r="Q29" s="10" t="s">
        <v>152</v>
      </c>
      <c r="R29" s="18">
        <v>11.4050022386033</v>
      </c>
      <c r="S29" s="10" t="s">
        <v>152</v>
      </c>
    </row>
    <row r="30" spans="1:19" x14ac:dyDescent="0.2">
      <c r="A30" s="12" t="s">
        <v>192</v>
      </c>
      <c r="B30" s="18">
        <v>6.1278453925486502</v>
      </c>
      <c r="C30" s="10" t="s">
        <v>152</v>
      </c>
      <c r="D30" s="18">
        <v>6.61915240428843</v>
      </c>
      <c r="E30" s="10" t="s">
        <v>152</v>
      </c>
      <c r="F30" s="18">
        <v>8.0916918222872205</v>
      </c>
      <c r="G30" s="10" t="s">
        <v>152</v>
      </c>
      <c r="H30" s="18">
        <v>10.4480188675306</v>
      </c>
      <c r="I30" s="10" t="s">
        <v>152</v>
      </c>
      <c r="J30" s="18">
        <v>10.519945289182999</v>
      </c>
      <c r="K30" s="10" t="s">
        <v>152</v>
      </c>
      <c r="L30" s="18">
        <v>15.2840548781649</v>
      </c>
      <c r="M30" s="10" t="s">
        <v>152</v>
      </c>
      <c r="N30" s="18">
        <v>10.302388341701301</v>
      </c>
      <c r="O30" s="10" t="s">
        <v>152</v>
      </c>
      <c r="P30" s="18">
        <v>27.527980279661701</v>
      </c>
      <c r="Q30" s="10" t="s">
        <v>152</v>
      </c>
      <c r="R30" s="18">
        <v>9.8786747653343294</v>
      </c>
      <c r="S30" s="10" t="s">
        <v>152</v>
      </c>
    </row>
    <row r="31" spans="1:19" x14ac:dyDescent="0.2">
      <c r="A31" s="12" t="s">
        <v>193</v>
      </c>
      <c r="B31" s="18">
        <v>7.3037314201092203</v>
      </c>
      <c r="C31" s="10" t="s">
        <v>152</v>
      </c>
      <c r="D31" s="18">
        <v>7.3155568186432998</v>
      </c>
      <c r="E31" s="10" t="s">
        <v>152</v>
      </c>
      <c r="F31" s="18">
        <v>8.3885770877471302</v>
      </c>
      <c r="G31" s="10" t="s">
        <v>263</v>
      </c>
      <c r="H31" s="18">
        <v>10.881104609617299</v>
      </c>
      <c r="I31" s="10" t="s">
        <v>152</v>
      </c>
      <c r="J31" s="18">
        <v>11.737957421252</v>
      </c>
      <c r="K31" s="10" t="s">
        <v>152</v>
      </c>
      <c r="L31" s="18">
        <v>16.8794406167213</v>
      </c>
      <c r="M31" s="10" t="s">
        <v>152</v>
      </c>
      <c r="N31" s="18">
        <v>11.406681644053901</v>
      </c>
      <c r="O31" s="10" t="s">
        <v>152</v>
      </c>
      <c r="P31" s="18">
        <v>30.297207969404901</v>
      </c>
      <c r="Q31" s="10" t="s">
        <v>152</v>
      </c>
      <c r="R31" s="18">
        <v>10.8211121635709</v>
      </c>
      <c r="S31" s="10" t="s">
        <v>152</v>
      </c>
    </row>
    <row r="32" spans="1:19" x14ac:dyDescent="0.2">
      <c r="A32" s="15" t="s">
        <v>195</v>
      </c>
      <c r="B32" s="19">
        <v>6.8712634816434299</v>
      </c>
      <c r="C32" s="14" t="s">
        <v>152</v>
      </c>
      <c r="D32" s="19">
        <v>6.3442756732566403</v>
      </c>
      <c r="E32" s="14" t="s">
        <v>152</v>
      </c>
      <c r="F32" s="19">
        <v>7.2690065291283199</v>
      </c>
      <c r="G32" s="14" t="s">
        <v>152</v>
      </c>
      <c r="H32" s="19">
        <v>9.7602295559246297</v>
      </c>
      <c r="I32" s="14" t="s">
        <v>152</v>
      </c>
      <c r="J32" s="19">
        <v>10.879774727190901</v>
      </c>
      <c r="K32" s="14" t="s">
        <v>152</v>
      </c>
      <c r="L32" s="19">
        <v>15.542140491367901</v>
      </c>
      <c r="M32" s="14" t="s">
        <v>152</v>
      </c>
      <c r="N32" s="19">
        <v>10.3568105810222</v>
      </c>
      <c r="O32" s="14" t="s">
        <v>152</v>
      </c>
      <c r="P32" s="19">
        <v>27.764635425482499</v>
      </c>
      <c r="Q32" s="14" t="s">
        <v>152</v>
      </c>
      <c r="R32" s="19">
        <v>9.6788381386321198</v>
      </c>
      <c r="S32" s="14" t="s">
        <v>152</v>
      </c>
    </row>
    <row r="34" spans="1:2" x14ac:dyDescent="0.2">
      <c r="A34" s="16" t="s">
        <v>196</v>
      </c>
      <c r="B34" s="16" t="s">
        <v>211</v>
      </c>
    </row>
    <row r="36" spans="1:2" x14ac:dyDescent="0.2">
      <c r="B36" s="16" t="s">
        <v>370</v>
      </c>
    </row>
    <row r="37" spans="1:2" x14ac:dyDescent="0.2">
      <c r="B37" s="16" t="s">
        <v>371</v>
      </c>
    </row>
    <row r="38" spans="1:2" x14ac:dyDescent="0.2">
      <c r="B38" s="16" t="s">
        <v>372</v>
      </c>
    </row>
    <row r="39" spans="1:2" x14ac:dyDescent="0.2">
      <c r="B39" s="16" t="s">
        <v>373</v>
      </c>
    </row>
    <row r="40" spans="1:2" x14ac:dyDescent="0.2">
      <c r="B40" s="16" t="s">
        <v>374</v>
      </c>
    </row>
    <row r="41" spans="1:2" x14ac:dyDescent="0.2">
      <c r="B41" s="16" t="s">
        <v>375</v>
      </c>
    </row>
    <row r="42" spans="1:2" x14ac:dyDescent="0.2">
      <c r="B42" s="16" t="s">
        <v>376</v>
      </c>
    </row>
    <row r="43" spans="1:2" x14ac:dyDescent="0.2">
      <c r="B43" s="16" t="s">
        <v>377</v>
      </c>
    </row>
    <row r="44" spans="1:2" x14ac:dyDescent="0.2">
      <c r="B44" s="16" t="s">
        <v>378</v>
      </c>
    </row>
    <row r="45" spans="1:2" x14ac:dyDescent="0.2">
      <c r="B45" s="16" t="s">
        <v>379</v>
      </c>
    </row>
    <row r="46" spans="1:2" x14ac:dyDescent="0.2">
      <c r="B46" s="16" t="s">
        <v>380</v>
      </c>
    </row>
    <row r="47" spans="1:2" x14ac:dyDescent="0.2">
      <c r="B47" s="16" t="s">
        <v>381</v>
      </c>
    </row>
    <row r="48" spans="1:2" x14ac:dyDescent="0.2">
      <c r="B48" s="16" t="s">
        <v>382</v>
      </c>
    </row>
    <row r="49" spans="1:2" x14ac:dyDescent="0.2">
      <c r="B49" s="16" t="s">
        <v>363</v>
      </c>
    </row>
    <row r="51" spans="1:2" x14ac:dyDescent="0.2">
      <c r="B51" s="16" t="s">
        <v>203</v>
      </c>
    </row>
    <row r="54" spans="1:2" x14ac:dyDescent="0.2">
      <c r="A54" s="17" t="str">
        <f>HYPERLINK("#'LOTTERIES 9'!A2", "&lt;&lt;&lt; Previous table")</f>
        <v>&lt;&lt;&lt; Previous table</v>
      </c>
    </row>
    <row r="55" spans="1:2" x14ac:dyDescent="0.2">
      <c r="A55" s="17" t="str">
        <f>HYPERLINK("#'LOTTERIES 11'!A2",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HYPERLINK("#'INDEX'!B76", "Link to index")</f>
        <v>Link to index</v>
      </c>
    </row>
    <row r="2" spans="1:19" ht="15.75" customHeight="1" x14ac:dyDescent="0.2">
      <c r="A2" s="27" t="s">
        <v>388</v>
      </c>
      <c r="B2" s="28"/>
      <c r="C2" s="28"/>
      <c r="D2" s="28"/>
      <c r="E2" s="28"/>
      <c r="F2" s="28"/>
      <c r="G2" s="28"/>
      <c r="H2" s="28"/>
      <c r="I2" s="28"/>
      <c r="J2" s="28"/>
      <c r="K2" s="28"/>
      <c r="L2" s="28"/>
      <c r="M2" s="28"/>
      <c r="N2" s="28"/>
      <c r="O2" s="28"/>
      <c r="P2" s="28"/>
      <c r="Q2" s="28"/>
      <c r="R2" s="28"/>
      <c r="S2" s="28"/>
    </row>
    <row r="3" spans="1:19" ht="15.75" customHeight="1" x14ac:dyDescent="0.2">
      <c r="A3" s="27" t="s">
        <v>87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167</v>
      </c>
      <c r="D7" s="9">
        <v>278.91699999999997</v>
      </c>
      <c r="E7" s="10" t="s">
        <v>152</v>
      </c>
      <c r="F7" s="9">
        <v>12.349</v>
      </c>
      <c r="G7" s="10" t="s">
        <v>152</v>
      </c>
      <c r="H7" s="9">
        <v>186.20500000000001</v>
      </c>
      <c r="I7" s="10" t="s">
        <v>152</v>
      </c>
      <c r="J7" s="9">
        <v>0</v>
      </c>
      <c r="K7" s="10" t="s">
        <v>167</v>
      </c>
      <c r="L7" s="9">
        <v>21.040084</v>
      </c>
      <c r="M7" s="10" t="s">
        <v>152</v>
      </c>
      <c r="N7" s="9">
        <v>291.08699999999999</v>
      </c>
      <c r="O7" s="10" t="s">
        <v>152</v>
      </c>
      <c r="P7" s="9">
        <v>124.611</v>
      </c>
      <c r="Q7" s="10" t="s">
        <v>152</v>
      </c>
      <c r="R7" s="9">
        <v>914.20908399999996</v>
      </c>
      <c r="S7" s="10" t="s">
        <v>169</v>
      </c>
    </row>
    <row r="8" spans="1:19" x14ac:dyDescent="0.2">
      <c r="A8" s="12" t="s">
        <v>164</v>
      </c>
      <c r="B8" s="9">
        <v>0</v>
      </c>
      <c r="C8" s="10" t="s">
        <v>167</v>
      </c>
      <c r="D8" s="9">
        <v>253.54</v>
      </c>
      <c r="E8" s="10" t="s">
        <v>152</v>
      </c>
      <c r="F8" s="9">
        <v>11.16</v>
      </c>
      <c r="G8" s="10" t="s">
        <v>152</v>
      </c>
      <c r="H8" s="9">
        <v>158.81299999999999</v>
      </c>
      <c r="I8" s="10" t="s">
        <v>152</v>
      </c>
      <c r="J8" s="9">
        <v>0</v>
      </c>
      <c r="K8" s="10" t="s">
        <v>167</v>
      </c>
      <c r="L8" s="9">
        <v>19.710999999999999</v>
      </c>
      <c r="M8" s="10" t="s">
        <v>152</v>
      </c>
      <c r="N8" s="9">
        <v>272.80399999999997</v>
      </c>
      <c r="O8" s="10" t="s">
        <v>152</v>
      </c>
      <c r="P8" s="9">
        <v>134.07300000000001</v>
      </c>
      <c r="Q8" s="10" t="s">
        <v>152</v>
      </c>
      <c r="R8" s="9">
        <v>850.101</v>
      </c>
      <c r="S8" s="10" t="s">
        <v>169</v>
      </c>
    </row>
    <row r="9" spans="1:19" x14ac:dyDescent="0.2">
      <c r="A9" s="12" t="s">
        <v>165</v>
      </c>
      <c r="B9" s="9">
        <v>0</v>
      </c>
      <c r="C9" s="10" t="s">
        <v>167</v>
      </c>
      <c r="D9" s="9">
        <v>262.03500000000003</v>
      </c>
      <c r="E9" s="10" t="s">
        <v>152</v>
      </c>
      <c r="F9" s="9">
        <v>10.616631392</v>
      </c>
      <c r="G9" s="10" t="s">
        <v>152</v>
      </c>
      <c r="H9" s="9">
        <v>159.636</v>
      </c>
      <c r="I9" s="10" t="s">
        <v>152</v>
      </c>
      <c r="J9" s="9">
        <v>0</v>
      </c>
      <c r="K9" s="10" t="s">
        <v>167</v>
      </c>
      <c r="L9" s="9">
        <v>20.523</v>
      </c>
      <c r="M9" s="10" t="s">
        <v>152</v>
      </c>
      <c r="N9" s="9">
        <v>265.81900000000002</v>
      </c>
      <c r="O9" s="10" t="s">
        <v>152</v>
      </c>
      <c r="P9" s="9">
        <v>134.72200000000001</v>
      </c>
      <c r="Q9" s="10" t="s">
        <v>152</v>
      </c>
      <c r="R9" s="9">
        <v>853.35163139199994</v>
      </c>
      <c r="S9" s="10" t="s">
        <v>169</v>
      </c>
    </row>
    <row r="10" spans="1:19" x14ac:dyDescent="0.2">
      <c r="A10" s="12" t="s">
        <v>166</v>
      </c>
      <c r="B10" s="9">
        <v>13.66</v>
      </c>
      <c r="C10" s="10" t="s">
        <v>152</v>
      </c>
      <c r="D10" s="9">
        <v>281.649</v>
      </c>
      <c r="E10" s="10" t="s">
        <v>152</v>
      </c>
      <c r="F10" s="9">
        <v>10.615</v>
      </c>
      <c r="G10" s="10" t="s">
        <v>152</v>
      </c>
      <c r="H10" s="9">
        <v>170.05600000000001</v>
      </c>
      <c r="I10" s="10" t="s">
        <v>152</v>
      </c>
      <c r="J10" s="9">
        <v>0</v>
      </c>
      <c r="K10" s="10" t="s">
        <v>167</v>
      </c>
      <c r="L10" s="9">
        <v>21.701000000000001</v>
      </c>
      <c r="M10" s="10" t="s">
        <v>152</v>
      </c>
      <c r="N10" s="9">
        <v>294.98200000000003</v>
      </c>
      <c r="O10" s="10" t="s">
        <v>152</v>
      </c>
      <c r="P10" s="9">
        <v>143.92500000000001</v>
      </c>
      <c r="Q10" s="10" t="s">
        <v>152</v>
      </c>
      <c r="R10" s="9">
        <v>936.58799999999997</v>
      </c>
      <c r="S10" s="10" t="s">
        <v>169</v>
      </c>
    </row>
    <row r="11" spans="1:19" x14ac:dyDescent="0.2">
      <c r="A11" s="12" t="s">
        <v>170</v>
      </c>
      <c r="B11" s="9">
        <v>13.265000000000001</v>
      </c>
      <c r="C11" s="10" t="s">
        <v>152</v>
      </c>
      <c r="D11" s="9">
        <v>285.38799999999998</v>
      </c>
      <c r="E11" s="10" t="s">
        <v>152</v>
      </c>
      <c r="F11" s="9">
        <v>10.474</v>
      </c>
      <c r="G11" s="10" t="s">
        <v>152</v>
      </c>
      <c r="H11" s="9">
        <v>173.56</v>
      </c>
      <c r="I11" s="10" t="s">
        <v>152</v>
      </c>
      <c r="J11" s="9">
        <v>0</v>
      </c>
      <c r="K11" s="10" t="s">
        <v>167</v>
      </c>
      <c r="L11" s="9">
        <v>21.939</v>
      </c>
      <c r="M11" s="10" t="s">
        <v>152</v>
      </c>
      <c r="N11" s="9">
        <v>304.96899999999999</v>
      </c>
      <c r="O11" s="10" t="s">
        <v>152</v>
      </c>
      <c r="P11" s="9">
        <v>151.255</v>
      </c>
      <c r="Q11" s="10" t="s">
        <v>152</v>
      </c>
      <c r="R11" s="9">
        <v>960.85</v>
      </c>
      <c r="S11" s="10" t="s">
        <v>169</v>
      </c>
    </row>
    <row r="12" spans="1:19" x14ac:dyDescent="0.2">
      <c r="A12" s="12" t="s">
        <v>171</v>
      </c>
      <c r="B12" s="9">
        <v>12.971</v>
      </c>
      <c r="C12" s="10" t="s">
        <v>152</v>
      </c>
      <c r="D12" s="9">
        <v>295.47899999999998</v>
      </c>
      <c r="E12" s="10" t="s">
        <v>152</v>
      </c>
      <c r="F12" s="9">
        <v>10.851000000000001</v>
      </c>
      <c r="G12" s="10" t="s">
        <v>152</v>
      </c>
      <c r="H12" s="9">
        <v>180.62200000000001</v>
      </c>
      <c r="I12" s="10" t="s">
        <v>152</v>
      </c>
      <c r="J12" s="9">
        <v>0</v>
      </c>
      <c r="K12" s="10" t="s">
        <v>167</v>
      </c>
      <c r="L12" s="9">
        <v>22.152000000000001</v>
      </c>
      <c r="M12" s="10" t="s">
        <v>152</v>
      </c>
      <c r="N12" s="9">
        <v>303.82400000000001</v>
      </c>
      <c r="O12" s="10" t="s">
        <v>152</v>
      </c>
      <c r="P12" s="9">
        <v>161.60400000000001</v>
      </c>
      <c r="Q12" s="10" t="s">
        <v>152</v>
      </c>
      <c r="R12" s="9">
        <v>987.50300000000004</v>
      </c>
      <c r="S12" s="10" t="s">
        <v>169</v>
      </c>
    </row>
    <row r="13" spans="1:19" x14ac:dyDescent="0.2">
      <c r="A13" s="12" t="s">
        <v>172</v>
      </c>
      <c r="B13" s="9">
        <v>13.013</v>
      </c>
      <c r="C13" s="10" t="s">
        <v>152</v>
      </c>
      <c r="D13" s="9">
        <v>292.10399999999998</v>
      </c>
      <c r="E13" s="10" t="s">
        <v>152</v>
      </c>
      <c r="F13" s="9">
        <v>12.82891</v>
      </c>
      <c r="G13" s="10" t="s">
        <v>152</v>
      </c>
      <c r="H13" s="9">
        <v>185.52</v>
      </c>
      <c r="I13" s="10" t="s">
        <v>152</v>
      </c>
      <c r="J13" s="9">
        <v>0</v>
      </c>
      <c r="K13" s="10" t="s">
        <v>167</v>
      </c>
      <c r="L13" s="9">
        <v>22.919</v>
      </c>
      <c r="M13" s="10" t="s">
        <v>152</v>
      </c>
      <c r="N13" s="9">
        <v>297.67899999999997</v>
      </c>
      <c r="O13" s="10" t="s">
        <v>152</v>
      </c>
      <c r="P13" s="9">
        <v>166.20699999999999</v>
      </c>
      <c r="Q13" s="10" t="s">
        <v>152</v>
      </c>
      <c r="R13" s="9">
        <v>990.27090999999996</v>
      </c>
      <c r="S13" s="10" t="s">
        <v>169</v>
      </c>
    </row>
    <row r="14" spans="1:19" x14ac:dyDescent="0.2">
      <c r="A14" s="12" t="s">
        <v>173</v>
      </c>
      <c r="B14" s="9">
        <v>13.606</v>
      </c>
      <c r="C14" s="10" t="s">
        <v>152</v>
      </c>
      <c r="D14" s="9">
        <v>290.91199999999998</v>
      </c>
      <c r="E14" s="10" t="s">
        <v>152</v>
      </c>
      <c r="F14" s="9">
        <v>13.118</v>
      </c>
      <c r="G14" s="10" t="s">
        <v>152</v>
      </c>
      <c r="H14" s="9">
        <v>199.27699999999999</v>
      </c>
      <c r="I14" s="10" t="s">
        <v>152</v>
      </c>
      <c r="J14" s="9">
        <v>0</v>
      </c>
      <c r="K14" s="10" t="s">
        <v>167</v>
      </c>
      <c r="L14" s="9">
        <v>24.181999999999999</v>
      </c>
      <c r="M14" s="10" t="s">
        <v>152</v>
      </c>
      <c r="N14" s="9">
        <v>311.733</v>
      </c>
      <c r="O14" s="10" t="s">
        <v>152</v>
      </c>
      <c r="P14" s="9">
        <v>186.72900000000001</v>
      </c>
      <c r="Q14" s="10" t="s">
        <v>152</v>
      </c>
      <c r="R14" s="9">
        <v>1039.557</v>
      </c>
      <c r="S14" s="10" t="s">
        <v>169</v>
      </c>
    </row>
    <row r="15" spans="1:19" x14ac:dyDescent="0.2">
      <c r="A15" s="12" t="s">
        <v>174</v>
      </c>
      <c r="B15" s="9">
        <v>13.835000000000001</v>
      </c>
      <c r="C15" s="10" t="s">
        <v>152</v>
      </c>
      <c r="D15" s="9">
        <v>313.47300000000001</v>
      </c>
      <c r="E15" s="10" t="s">
        <v>152</v>
      </c>
      <c r="F15" s="9">
        <v>13.291</v>
      </c>
      <c r="G15" s="10" t="s">
        <v>152</v>
      </c>
      <c r="H15" s="9">
        <v>208.13124676000001</v>
      </c>
      <c r="I15" s="10" t="s">
        <v>152</v>
      </c>
      <c r="J15" s="9">
        <v>0</v>
      </c>
      <c r="K15" s="10" t="s">
        <v>167</v>
      </c>
      <c r="L15" s="9">
        <v>25.311</v>
      </c>
      <c r="M15" s="10" t="s">
        <v>152</v>
      </c>
      <c r="N15" s="9">
        <v>328.57</v>
      </c>
      <c r="O15" s="10" t="s">
        <v>152</v>
      </c>
      <c r="P15" s="9">
        <v>205.51400000000001</v>
      </c>
      <c r="Q15" s="10" t="s">
        <v>152</v>
      </c>
      <c r="R15" s="9">
        <v>1108.12524676</v>
      </c>
      <c r="S15" s="10" t="s">
        <v>169</v>
      </c>
    </row>
    <row r="16" spans="1:19" x14ac:dyDescent="0.2">
      <c r="A16" s="12" t="s">
        <v>176</v>
      </c>
      <c r="B16" s="9">
        <v>14.023</v>
      </c>
      <c r="C16" s="10" t="s">
        <v>152</v>
      </c>
      <c r="D16" s="9">
        <v>344.09300000000002</v>
      </c>
      <c r="E16" s="10" t="s">
        <v>152</v>
      </c>
      <c r="F16" s="9">
        <v>13.774986999999999</v>
      </c>
      <c r="G16" s="10" t="s">
        <v>152</v>
      </c>
      <c r="H16" s="9">
        <v>225.267</v>
      </c>
      <c r="I16" s="10" t="s">
        <v>152</v>
      </c>
      <c r="J16" s="9">
        <v>0</v>
      </c>
      <c r="K16" s="10" t="s">
        <v>167</v>
      </c>
      <c r="L16" s="9">
        <v>23.449000000000002</v>
      </c>
      <c r="M16" s="10" t="s">
        <v>152</v>
      </c>
      <c r="N16" s="9">
        <v>342.83499999999998</v>
      </c>
      <c r="O16" s="10" t="s">
        <v>152</v>
      </c>
      <c r="P16" s="9">
        <v>233.78800000000001</v>
      </c>
      <c r="Q16" s="10" t="s">
        <v>152</v>
      </c>
      <c r="R16" s="9">
        <v>1197.2299869999999</v>
      </c>
      <c r="S16" s="10" t="s">
        <v>169</v>
      </c>
    </row>
    <row r="17" spans="1:19" x14ac:dyDescent="0.2">
      <c r="A17" s="12" t="s">
        <v>177</v>
      </c>
      <c r="B17" s="9">
        <v>15.451000000000001</v>
      </c>
      <c r="C17" s="10" t="s">
        <v>152</v>
      </c>
      <c r="D17" s="9">
        <v>82.802000000000007</v>
      </c>
      <c r="E17" s="10" t="s">
        <v>169</v>
      </c>
      <c r="F17" s="9">
        <v>14.303869000000001</v>
      </c>
      <c r="G17" s="10" t="s">
        <v>152</v>
      </c>
      <c r="H17" s="9">
        <v>223.642</v>
      </c>
      <c r="I17" s="10" t="s">
        <v>152</v>
      </c>
      <c r="J17" s="9">
        <v>0</v>
      </c>
      <c r="K17" s="10" t="s">
        <v>167</v>
      </c>
      <c r="L17" s="9">
        <v>26.95</v>
      </c>
      <c r="M17" s="10" t="s">
        <v>152</v>
      </c>
      <c r="N17" s="9">
        <v>340.1799911466</v>
      </c>
      <c r="O17" s="10" t="s">
        <v>152</v>
      </c>
      <c r="P17" s="9">
        <v>234.803</v>
      </c>
      <c r="Q17" s="10" t="s">
        <v>152</v>
      </c>
      <c r="R17" s="9">
        <v>938.13186014660005</v>
      </c>
      <c r="S17" s="10" t="s">
        <v>169</v>
      </c>
    </row>
    <row r="18" spans="1:19" x14ac:dyDescent="0.2">
      <c r="A18" s="12" t="s">
        <v>178</v>
      </c>
      <c r="B18" s="9">
        <v>14.281000000000001</v>
      </c>
      <c r="C18" s="10" t="s">
        <v>152</v>
      </c>
      <c r="D18" s="9">
        <v>302.01400000000001</v>
      </c>
      <c r="E18" s="10" t="s">
        <v>152</v>
      </c>
      <c r="F18" s="9">
        <v>13.633043000000001</v>
      </c>
      <c r="G18" s="10" t="s">
        <v>152</v>
      </c>
      <c r="H18" s="9">
        <v>214.441</v>
      </c>
      <c r="I18" s="10" t="s">
        <v>152</v>
      </c>
      <c r="J18" s="9">
        <v>0</v>
      </c>
      <c r="K18" s="10" t="s">
        <v>167</v>
      </c>
      <c r="L18" s="9">
        <v>25.1</v>
      </c>
      <c r="M18" s="10" t="s">
        <v>152</v>
      </c>
      <c r="N18" s="9">
        <v>329.51499999999999</v>
      </c>
      <c r="O18" s="10" t="s">
        <v>152</v>
      </c>
      <c r="P18" s="9">
        <v>238.75299999999999</v>
      </c>
      <c r="Q18" s="10" t="s">
        <v>152</v>
      </c>
      <c r="R18" s="9">
        <v>1137.7370430000001</v>
      </c>
      <c r="S18" s="10" t="s">
        <v>169</v>
      </c>
    </row>
    <row r="19" spans="1:19" x14ac:dyDescent="0.2">
      <c r="A19" s="12" t="s">
        <v>179</v>
      </c>
      <c r="B19" s="9">
        <v>14.019</v>
      </c>
      <c r="C19" s="10" t="s">
        <v>152</v>
      </c>
      <c r="D19" s="9">
        <v>332.12900000000002</v>
      </c>
      <c r="E19" s="10" t="s">
        <v>152</v>
      </c>
      <c r="F19" s="9">
        <v>15.759513</v>
      </c>
      <c r="G19" s="10" t="s">
        <v>152</v>
      </c>
      <c r="H19" s="9">
        <v>235.67599999999999</v>
      </c>
      <c r="I19" s="10" t="s">
        <v>152</v>
      </c>
      <c r="J19" s="9">
        <v>0</v>
      </c>
      <c r="K19" s="10" t="s">
        <v>167</v>
      </c>
      <c r="L19" s="9">
        <v>27.266999999999999</v>
      </c>
      <c r="M19" s="10" t="s">
        <v>152</v>
      </c>
      <c r="N19" s="9">
        <v>370.351</v>
      </c>
      <c r="O19" s="10" t="s">
        <v>152</v>
      </c>
      <c r="P19" s="9">
        <v>256.97699999999998</v>
      </c>
      <c r="Q19" s="10" t="s">
        <v>152</v>
      </c>
      <c r="R19" s="9">
        <v>1252.1785130000001</v>
      </c>
      <c r="S19" s="10" t="s">
        <v>169</v>
      </c>
    </row>
    <row r="20" spans="1:19" x14ac:dyDescent="0.2">
      <c r="A20" s="12" t="s">
        <v>180</v>
      </c>
      <c r="B20" s="9">
        <v>16.053999999999998</v>
      </c>
      <c r="C20" s="10" t="s">
        <v>152</v>
      </c>
      <c r="D20" s="9">
        <v>353.27499999999998</v>
      </c>
      <c r="E20" s="10" t="s">
        <v>152</v>
      </c>
      <c r="F20" s="9">
        <v>19.114507</v>
      </c>
      <c r="G20" s="10" t="s">
        <v>152</v>
      </c>
      <c r="H20" s="9">
        <v>255.874</v>
      </c>
      <c r="I20" s="10" t="s">
        <v>152</v>
      </c>
      <c r="J20" s="9">
        <v>0</v>
      </c>
      <c r="K20" s="10" t="s">
        <v>167</v>
      </c>
      <c r="L20" s="9">
        <v>29.361000000000001</v>
      </c>
      <c r="M20" s="10" t="s">
        <v>152</v>
      </c>
      <c r="N20" s="9">
        <v>406.72899999999998</v>
      </c>
      <c r="O20" s="10" t="s">
        <v>152</v>
      </c>
      <c r="P20" s="9">
        <v>274.5</v>
      </c>
      <c r="Q20" s="10" t="s">
        <v>168</v>
      </c>
      <c r="R20" s="9">
        <v>1354.9075069999999</v>
      </c>
      <c r="S20" s="10" t="s">
        <v>169</v>
      </c>
    </row>
    <row r="21" spans="1:19" x14ac:dyDescent="0.2">
      <c r="A21" s="12" t="s">
        <v>181</v>
      </c>
      <c r="B21" s="9">
        <v>15.169</v>
      </c>
      <c r="C21" s="10" t="s">
        <v>152</v>
      </c>
      <c r="D21" s="9">
        <v>322.24520272000001</v>
      </c>
      <c r="E21" s="10" t="s">
        <v>152</v>
      </c>
      <c r="F21" s="9">
        <v>20.927028</v>
      </c>
      <c r="G21" s="10" t="s">
        <v>152</v>
      </c>
      <c r="H21" s="9">
        <v>236.79599999999999</v>
      </c>
      <c r="I21" s="10" t="s">
        <v>152</v>
      </c>
      <c r="J21" s="9">
        <v>60.55</v>
      </c>
      <c r="K21" s="10" t="s">
        <v>152</v>
      </c>
      <c r="L21" s="9">
        <v>28.398599999999998</v>
      </c>
      <c r="M21" s="10" t="s">
        <v>152</v>
      </c>
      <c r="N21" s="9">
        <v>378.09760972999999</v>
      </c>
      <c r="O21" s="10" t="s">
        <v>152</v>
      </c>
      <c r="P21" s="9">
        <v>271.291</v>
      </c>
      <c r="Q21" s="10" t="s">
        <v>152</v>
      </c>
      <c r="R21" s="9">
        <v>1333.47444045</v>
      </c>
      <c r="S21" s="10" t="s">
        <v>152</v>
      </c>
    </row>
    <row r="22" spans="1:19" x14ac:dyDescent="0.2">
      <c r="A22" s="12" t="s">
        <v>182</v>
      </c>
      <c r="B22" s="9">
        <v>14.773</v>
      </c>
      <c r="C22" s="10" t="s">
        <v>152</v>
      </c>
      <c r="D22" s="9">
        <v>327.08699999999999</v>
      </c>
      <c r="E22" s="10" t="s">
        <v>152</v>
      </c>
      <c r="F22" s="9">
        <v>23.626280999999999</v>
      </c>
      <c r="G22" s="10" t="s">
        <v>152</v>
      </c>
      <c r="H22" s="9">
        <v>241.39</v>
      </c>
      <c r="I22" s="10" t="s">
        <v>152</v>
      </c>
      <c r="J22" s="9">
        <v>61.847000000000001</v>
      </c>
      <c r="K22" s="10" t="s">
        <v>152</v>
      </c>
      <c r="L22" s="9">
        <v>28.263999999999999</v>
      </c>
      <c r="M22" s="10" t="s">
        <v>152</v>
      </c>
      <c r="N22" s="9">
        <v>390.57900000000001</v>
      </c>
      <c r="O22" s="10" t="s">
        <v>152</v>
      </c>
      <c r="P22" s="9">
        <v>282.90699999999998</v>
      </c>
      <c r="Q22" s="10" t="s">
        <v>152</v>
      </c>
      <c r="R22" s="9">
        <v>1370.473281</v>
      </c>
      <c r="S22" s="10" t="s">
        <v>152</v>
      </c>
    </row>
    <row r="23" spans="1:19" x14ac:dyDescent="0.2">
      <c r="A23" s="12" t="s">
        <v>184</v>
      </c>
      <c r="B23" s="9">
        <v>14.295999999999999</v>
      </c>
      <c r="C23" s="10" t="s">
        <v>152</v>
      </c>
      <c r="D23" s="9">
        <v>357.142</v>
      </c>
      <c r="E23" s="10" t="s">
        <v>152</v>
      </c>
      <c r="F23" s="9">
        <v>25.942</v>
      </c>
      <c r="G23" s="10" t="s">
        <v>152</v>
      </c>
      <c r="H23" s="9">
        <v>259.73399999999998</v>
      </c>
      <c r="I23" s="10" t="s">
        <v>152</v>
      </c>
      <c r="J23" s="9">
        <v>64.748000000000005</v>
      </c>
      <c r="K23" s="10" t="s">
        <v>152</v>
      </c>
      <c r="L23" s="9">
        <v>30.292999999999999</v>
      </c>
      <c r="M23" s="10" t="s">
        <v>152</v>
      </c>
      <c r="N23" s="9">
        <v>423.423</v>
      </c>
      <c r="O23" s="10" t="s">
        <v>152</v>
      </c>
      <c r="P23" s="9">
        <v>281.428</v>
      </c>
      <c r="Q23" s="10" t="s">
        <v>152</v>
      </c>
      <c r="R23" s="9">
        <v>1457.0060000000001</v>
      </c>
      <c r="S23" s="10" t="s">
        <v>152</v>
      </c>
    </row>
    <row r="24" spans="1:19" x14ac:dyDescent="0.2">
      <c r="A24" s="12" t="s">
        <v>185</v>
      </c>
      <c r="B24" s="9">
        <v>13.224</v>
      </c>
      <c r="C24" s="10" t="s">
        <v>152</v>
      </c>
      <c r="D24" s="9">
        <v>335.70100000000002</v>
      </c>
      <c r="E24" s="10" t="s">
        <v>152</v>
      </c>
      <c r="F24" s="9">
        <v>23.391604999999998</v>
      </c>
      <c r="G24" s="10" t="s">
        <v>152</v>
      </c>
      <c r="H24" s="9">
        <v>243.49844307999999</v>
      </c>
      <c r="I24" s="10" t="s">
        <v>152</v>
      </c>
      <c r="J24" s="9">
        <v>60.625</v>
      </c>
      <c r="K24" s="10" t="s">
        <v>152</v>
      </c>
      <c r="L24" s="9">
        <v>28.829000000000001</v>
      </c>
      <c r="M24" s="10" t="s">
        <v>152</v>
      </c>
      <c r="N24" s="9">
        <v>396.43858232000002</v>
      </c>
      <c r="O24" s="10" t="s">
        <v>175</v>
      </c>
      <c r="P24" s="9">
        <v>265.32</v>
      </c>
      <c r="Q24" s="10" t="s">
        <v>152</v>
      </c>
      <c r="R24" s="9">
        <v>1367.0276303999999</v>
      </c>
      <c r="S24" s="10" t="s">
        <v>152</v>
      </c>
    </row>
    <row r="25" spans="1:19" x14ac:dyDescent="0.2">
      <c r="A25" s="12" t="s">
        <v>187</v>
      </c>
      <c r="B25" s="9">
        <v>12.61</v>
      </c>
      <c r="C25" s="10" t="s">
        <v>152</v>
      </c>
      <c r="D25" s="9">
        <v>356.09500000000003</v>
      </c>
      <c r="E25" s="10" t="s">
        <v>152</v>
      </c>
      <c r="F25" s="9">
        <v>26.314</v>
      </c>
      <c r="G25" s="10" t="s">
        <v>152</v>
      </c>
      <c r="H25" s="9">
        <v>257.60179911</v>
      </c>
      <c r="I25" s="10" t="s">
        <v>152</v>
      </c>
      <c r="J25" s="9">
        <v>62.731000000000002</v>
      </c>
      <c r="K25" s="10" t="s">
        <v>152</v>
      </c>
      <c r="L25" s="9">
        <v>29.905626000000002</v>
      </c>
      <c r="M25" s="10" t="s">
        <v>152</v>
      </c>
      <c r="N25" s="9">
        <v>409.17690635000002</v>
      </c>
      <c r="O25" s="10" t="s">
        <v>152</v>
      </c>
      <c r="P25" s="9">
        <v>255.785</v>
      </c>
      <c r="Q25" s="10" t="s">
        <v>210</v>
      </c>
      <c r="R25" s="9">
        <v>1410.2193314599999</v>
      </c>
      <c r="S25" s="10" t="s">
        <v>152</v>
      </c>
    </row>
    <row r="26" spans="1:19" x14ac:dyDescent="0.2">
      <c r="A26" s="12" t="s">
        <v>188</v>
      </c>
      <c r="B26" s="9">
        <v>15.27</v>
      </c>
      <c r="C26" s="10" t="s">
        <v>186</v>
      </c>
      <c r="D26" s="9">
        <v>469.96499999999997</v>
      </c>
      <c r="E26" s="10" t="s">
        <v>186</v>
      </c>
      <c r="F26" s="9">
        <v>27.486999999999998</v>
      </c>
      <c r="G26" s="10" t="s">
        <v>152</v>
      </c>
      <c r="H26" s="9">
        <v>314.18039863000001</v>
      </c>
      <c r="I26" s="10" t="s">
        <v>186</v>
      </c>
      <c r="J26" s="9">
        <v>76.215999999999994</v>
      </c>
      <c r="K26" s="10" t="s">
        <v>186</v>
      </c>
      <c r="L26" s="9">
        <v>36.538463999999998</v>
      </c>
      <c r="M26" s="10" t="s">
        <v>186</v>
      </c>
      <c r="N26" s="9">
        <v>508.29901697999998</v>
      </c>
      <c r="O26" s="10" t="s">
        <v>186</v>
      </c>
      <c r="P26" s="9">
        <v>281.54899999999998</v>
      </c>
      <c r="Q26" s="10" t="s">
        <v>152</v>
      </c>
      <c r="R26" s="9">
        <v>1729.50487961</v>
      </c>
      <c r="S26" s="10" t="s">
        <v>152</v>
      </c>
    </row>
    <row r="27" spans="1:19" x14ac:dyDescent="0.2">
      <c r="A27" s="12" t="s">
        <v>189</v>
      </c>
      <c r="B27" s="9">
        <v>14.827999999999999</v>
      </c>
      <c r="C27" s="10" t="s">
        <v>152</v>
      </c>
      <c r="D27" s="9">
        <v>471.00900000000001</v>
      </c>
      <c r="E27" s="10" t="s">
        <v>152</v>
      </c>
      <c r="F27" s="9">
        <v>26.855</v>
      </c>
      <c r="G27" s="10" t="s">
        <v>194</v>
      </c>
      <c r="H27" s="9">
        <v>330.22693428000002</v>
      </c>
      <c r="I27" s="10" t="s">
        <v>152</v>
      </c>
      <c r="J27" s="9">
        <v>79.709000000000003</v>
      </c>
      <c r="K27" s="10" t="s">
        <v>152</v>
      </c>
      <c r="L27" s="9">
        <v>40.403069000000002</v>
      </c>
      <c r="M27" s="10" t="s">
        <v>152</v>
      </c>
      <c r="N27" s="9">
        <v>515.95827310000004</v>
      </c>
      <c r="O27" s="10" t="s">
        <v>152</v>
      </c>
      <c r="P27" s="9">
        <v>292.12900000000002</v>
      </c>
      <c r="Q27" s="10" t="s">
        <v>152</v>
      </c>
      <c r="R27" s="9">
        <v>1771.11827638</v>
      </c>
      <c r="S27" s="10" t="s">
        <v>152</v>
      </c>
    </row>
    <row r="28" spans="1:19" x14ac:dyDescent="0.2">
      <c r="A28" s="12" t="s">
        <v>190</v>
      </c>
      <c r="B28" s="9">
        <v>14.402976000000001</v>
      </c>
      <c r="C28" s="10" t="s">
        <v>152</v>
      </c>
      <c r="D28" s="9">
        <v>503.04500000000002</v>
      </c>
      <c r="E28" s="10" t="s">
        <v>152</v>
      </c>
      <c r="F28" s="9">
        <v>24.411000000000001</v>
      </c>
      <c r="G28" s="10" t="s">
        <v>152</v>
      </c>
      <c r="H28" s="9">
        <v>355.39743012999998</v>
      </c>
      <c r="I28" s="10" t="s">
        <v>152</v>
      </c>
      <c r="J28" s="9">
        <v>84.144000000000005</v>
      </c>
      <c r="K28" s="10" t="s">
        <v>152</v>
      </c>
      <c r="L28" s="9">
        <v>43.353096999999998</v>
      </c>
      <c r="M28" s="10" t="s">
        <v>152</v>
      </c>
      <c r="N28" s="9">
        <v>571.64759779999997</v>
      </c>
      <c r="O28" s="10" t="s">
        <v>152</v>
      </c>
      <c r="P28" s="9">
        <v>311.83100000000002</v>
      </c>
      <c r="Q28" s="10" t="s">
        <v>152</v>
      </c>
      <c r="R28" s="9">
        <v>1908.2321009299999</v>
      </c>
      <c r="S28" s="10" t="s">
        <v>152</v>
      </c>
    </row>
    <row r="29" spans="1:19" x14ac:dyDescent="0.2">
      <c r="A29" s="12" t="s">
        <v>191</v>
      </c>
      <c r="B29" s="9">
        <v>17.258241000000002</v>
      </c>
      <c r="C29" s="10" t="s">
        <v>152</v>
      </c>
      <c r="D29" s="9">
        <v>577.57600000000002</v>
      </c>
      <c r="E29" s="10" t="s">
        <v>152</v>
      </c>
      <c r="F29" s="9">
        <v>20.725000000000001</v>
      </c>
      <c r="G29" s="10" t="s">
        <v>152</v>
      </c>
      <c r="H29" s="9">
        <v>386.10604311999998</v>
      </c>
      <c r="I29" s="10" t="s">
        <v>152</v>
      </c>
      <c r="J29" s="9">
        <v>90.786000000000001</v>
      </c>
      <c r="K29" s="10" t="s">
        <v>152</v>
      </c>
      <c r="L29" s="9">
        <v>46.043033000000001</v>
      </c>
      <c r="M29" s="10" t="s">
        <v>152</v>
      </c>
      <c r="N29" s="9">
        <v>623.31303487000002</v>
      </c>
      <c r="O29" s="10" t="s">
        <v>152</v>
      </c>
      <c r="P29" s="9">
        <v>322.81700000000001</v>
      </c>
      <c r="Q29" s="10" t="s">
        <v>152</v>
      </c>
      <c r="R29" s="9">
        <v>2084.6243519899999</v>
      </c>
      <c r="S29" s="10" t="s">
        <v>152</v>
      </c>
    </row>
    <row r="30" spans="1:19" x14ac:dyDescent="0.2">
      <c r="A30" s="12" t="s">
        <v>192</v>
      </c>
      <c r="B30" s="9">
        <v>17.303578999999999</v>
      </c>
      <c r="C30" s="10" t="s">
        <v>152</v>
      </c>
      <c r="D30" s="9">
        <v>559.73500000000001</v>
      </c>
      <c r="E30" s="10" t="s">
        <v>152</v>
      </c>
      <c r="F30" s="9">
        <v>19.574000000000002</v>
      </c>
      <c r="G30" s="10" t="s">
        <v>152</v>
      </c>
      <c r="H30" s="9">
        <v>385.43291287</v>
      </c>
      <c r="I30" s="10" t="s">
        <v>152</v>
      </c>
      <c r="J30" s="9">
        <v>93.775000000000006</v>
      </c>
      <c r="K30" s="10" t="s">
        <v>152</v>
      </c>
      <c r="L30" s="9">
        <v>46.201937000000001</v>
      </c>
      <c r="M30" s="10" t="s">
        <v>152</v>
      </c>
      <c r="N30" s="9">
        <v>605.99699416999999</v>
      </c>
      <c r="O30" s="10" t="s">
        <v>152</v>
      </c>
      <c r="P30" s="9">
        <v>351.13499999999999</v>
      </c>
      <c r="Q30" s="10" t="s">
        <v>152</v>
      </c>
      <c r="R30" s="9">
        <v>2079.15442304</v>
      </c>
      <c r="S30" s="10" t="s">
        <v>152</v>
      </c>
    </row>
    <row r="31" spans="1:19" x14ac:dyDescent="0.2">
      <c r="A31" s="12" t="s">
        <v>193</v>
      </c>
      <c r="B31" s="9">
        <v>18.437152000000001</v>
      </c>
      <c r="C31" s="10" t="s">
        <v>152</v>
      </c>
      <c r="D31" s="9">
        <v>629.98</v>
      </c>
      <c r="E31" s="10" t="s">
        <v>152</v>
      </c>
      <c r="F31" s="9">
        <v>18.486048</v>
      </c>
      <c r="G31" s="10" t="s">
        <v>224</v>
      </c>
      <c r="H31" s="9">
        <v>425.71050423999998</v>
      </c>
      <c r="I31" s="10" t="s">
        <v>152</v>
      </c>
      <c r="J31" s="9">
        <v>104.238</v>
      </c>
      <c r="K31" s="10" t="s">
        <v>152</v>
      </c>
      <c r="L31" s="9">
        <v>54.165908999999999</v>
      </c>
      <c r="M31" s="10" t="s">
        <v>152</v>
      </c>
      <c r="N31" s="9">
        <v>669.34699999999998</v>
      </c>
      <c r="O31" s="10" t="s">
        <v>152</v>
      </c>
      <c r="P31" s="9">
        <v>373.13299999999998</v>
      </c>
      <c r="Q31" s="10" t="s">
        <v>152</v>
      </c>
      <c r="R31" s="9">
        <v>2293.4976132400002</v>
      </c>
      <c r="S31" s="10" t="s">
        <v>152</v>
      </c>
    </row>
    <row r="32" spans="1:19" x14ac:dyDescent="0.2">
      <c r="A32" s="15" t="s">
        <v>195</v>
      </c>
      <c r="B32" s="13">
        <v>15.766825000000001</v>
      </c>
      <c r="C32" s="14" t="s">
        <v>152</v>
      </c>
      <c r="D32" s="13">
        <v>566.46</v>
      </c>
      <c r="E32" s="14" t="s">
        <v>152</v>
      </c>
      <c r="F32" s="13">
        <v>16.540372000000001</v>
      </c>
      <c r="G32" s="14" t="s">
        <v>152</v>
      </c>
      <c r="H32" s="13">
        <v>398.69363456000002</v>
      </c>
      <c r="I32" s="14" t="s">
        <v>152</v>
      </c>
      <c r="J32" s="13">
        <v>100.178</v>
      </c>
      <c r="K32" s="14" t="s">
        <v>152</v>
      </c>
      <c r="L32" s="13">
        <v>48.860906999999997</v>
      </c>
      <c r="M32" s="14" t="s">
        <v>152</v>
      </c>
      <c r="N32" s="13">
        <v>603.62388267999995</v>
      </c>
      <c r="O32" s="14" t="s">
        <v>152</v>
      </c>
      <c r="P32" s="13">
        <v>378.964</v>
      </c>
      <c r="Q32" s="14" t="s">
        <v>152</v>
      </c>
      <c r="R32" s="13">
        <v>2129.0876212399999</v>
      </c>
      <c r="S32" s="14" t="s">
        <v>152</v>
      </c>
    </row>
    <row r="34" spans="1:2" x14ac:dyDescent="0.2">
      <c r="A34" s="16" t="s">
        <v>196</v>
      </c>
      <c r="B34" s="16" t="s">
        <v>229</v>
      </c>
    </row>
    <row r="36" spans="1:2" x14ac:dyDescent="0.2">
      <c r="B36" s="16" t="s">
        <v>389</v>
      </c>
    </row>
    <row r="37" spans="1:2" x14ac:dyDescent="0.2">
      <c r="B37" s="16" t="s">
        <v>390</v>
      </c>
    </row>
    <row r="38" spans="1:2" x14ac:dyDescent="0.2">
      <c r="B38" s="16" t="s">
        <v>391</v>
      </c>
    </row>
    <row r="39" spans="1:2" x14ac:dyDescent="0.2">
      <c r="B39" s="16" t="s">
        <v>392</v>
      </c>
    </row>
    <row r="40" spans="1:2" x14ac:dyDescent="0.2">
      <c r="B40" s="16" t="s">
        <v>393</v>
      </c>
    </row>
    <row r="41" spans="1:2" x14ac:dyDescent="0.2">
      <c r="B41" s="16" t="s">
        <v>394</v>
      </c>
    </row>
    <row r="42" spans="1:2" x14ac:dyDescent="0.2">
      <c r="B42" s="16" t="s">
        <v>363</v>
      </c>
    </row>
    <row r="44" spans="1:2" x14ac:dyDescent="0.2">
      <c r="B44" s="16" t="s">
        <v>203</v>
      </c>
    </row>
    <row r="45" spans="1:2" x14ac:dyDescent="0.2">
      <c r="B45" s="16" t="s">
        <v>204</v>
      </c>
    </row>
    <row r="48" spans="1:2" x14ac:dyDescent="0.2">
      <c r="A48" s="17" t="str">
        <f>HYPERLINK("#'LOTTERIES 10'!A2", "&lt;&lt;&lt; Previous table")</f>
        <v>&lt;&lt;&lt; Previous table</v>
      </c>
    </row>
    <row r="49" spans="1:1" x14ac:dyDescent="0.2">
      <c r="A49" s="17" t="str">
        <f>HYPERLINK("#'LOTTERIES 12'!A2",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HYPERLINK("#'INDEX'!B77", "Link to index")</f>
        <v>Link to index</v>
      </c>
    </row>
    <row r="2" spans="1:19" ht="15.75" customHeight="1" x14ac:dyDescent="0.2">
      <c r="A2" s="27" t="s">
        <v>395</v>
      </c>
      <c r="B2" s="28"/>
      <c r="C2" s="28"/>
      <c r="D2" s="28"/>
      <c r="E2" s="28"/>
      <c r="F2" s="28"/>
      <c r="G2" s="28"/>
      <c r="H2" s="28"/>
      <c r="I2" s="28"/>
      <c r="J2" s="28"/>
      <c r="K2" s="28"/>
      <c r="L2" s="28"/>
      <c r="M2" s="28"/>
      <c r="N2" s="28"/>
      <c r="O2" s="28"/>
      <c r="P2" s="28"/>
      <c r="Q2" s="28"/>
      <c r="R2" s="28"/>
      <c r="S2" s="28"/>
    </row>
    <row r="3" spans="1:19" ht="15.75" customHeight="1" x14ac:dyDescent="0.2">
      <c r="A3" s="27" t="s">
        <v>88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167</v>
      </c>
      <c r="D7" s="9">
        <v>563.62065975103701</v>
      </c>
      <c r="E7" s="10" t="s">
        <v>152</v>
      </c>
      <c r="F7" s="9">
        <v>24.954203319502099</v>
      </c>
      <c r="G7" s="10" t="s">
        <v>152</v>
      </c>
      <c r="H7" s="9">
        <v>376.27317427385901</v>
      </c>
      <c r="I7" s="10" t="s">
        <v>152</v>
      </c>
      <c r="J7" s="9">
        <v>0</v>
      </c>
      <c r="K7" s="10" t="s">
        <v>167</v>
      </c>
      <c r="L7" s="9">
        <v>42.516684265560201</v>
      </c>
      <c r="M7" s="10" t="s">
        <v>152</v>
      </c>
      <c r="N7" s="9">
        <v>588.21314937759303</v>
      </c>
      <c r="O7" s="10" t="s">
        <v>152</v>
      </c>
      <c r="P7" s="9">
        <v>251.80729045643201</v>
      </c>
      <c r="Q7" s="10" t="s">
        <v>152</v>
      </c>
      <c r="R7" s="9">
        <v>1847.38516144398</v>
      </c>
      <c r="S7" s="10" t="s">
        <v>169</v>
      </c>
    </row>
    <row r="8" spans="1:19" x14ac:dyDescent="0.2">
      <c r="A8" s="12" t="s">
        <v>164</v>
      </c>
      <c r="B8" s="9">
        <v>0</v>
      </c>
      <c r="C8" s="10" t="s">
        <v>167</v>
      </c>
      <c r="D8" s="9">
        <v>483.26410958904103</v>
      </c>
      <c r="E8" s="10" t="s">
        <v>152</v>
      </c>
      <c r="F8" s="9">
        <v>21.271702544031299</v>
      </c>
      <c r="G8" s="10" t="s">
        <v>152</v>
      </c>
      <c r="H8" s="9">
        <v>302.70814481409002</v>
      </c>
      <c r="I8" s="10" t="s">
        <v>152</v>
      </c>
      <c r="J8" s="9">
        <v>0</v>
      </c>
      <c r="K8" s="10" t="s">
        <v>167</v>
      </c>
      <c r="L8" s="9">
        <v>37.570477495107603</v>
      </c>
      <c r="M8" s="10" t="s">
        <v>152</v>
      </c>
      <c r="N8" s="9">
        <v>519.98257534246602</v>
      </c>
      <c r="O8" s="10" t="s">
        <v>152</v>
      </c>
      <c r="P8" s="9">
        <v>255.55205870841499</v>
      </c>
      <c r="Q8" s="10" t="s">
        <v>152</v>
      </c>
      <c r="R8" s="9">
        <v>1620.3490684931501</v>
      </c>
      <c r="S8" s="10" t="s">
        <v>169</v>
      </c>
    </row>
    <row r="9" spans="1:19" x14ac:dyDescent="0.2">
      <c r="A9" s="12" t="s">
        <v>165</v>
      </c>
      <c r="B9" s="9">
        <v>0</v>
      </c>
      <c r="C9" s="10" t="s">
        <v>167</v>
      </c>
      <c r="D9" s="9">
        <v>485.21309885931601</v>
      </c>
      <c r="E9" s="10" t="s">
        <v>152</v>
      </c>
      <c r="F9" s="9">
        <v>19.658933414083702</v>
      </c>
      <c r="G9" s="10" t="s">
        <v>152</v>
      </c>
      <c r="H9" s="9">
        <v>295.59974144486699</v>
      </c>
      <c r="I9" s="10" t="s">
        <v>152</v>
      </c>
      <c r="J9" s="9">
        <v>0</v>
      </c>
      <c r="K9" s="10" t="s">
        <v>167</v>
      </c>
      <c r="L9" s="9">
        <v>38.002665399239497</v>
      </c>
      <c r="M9" s="10" t="s">
        <v>152</v>
      </c>
      <c r="N9" s="9">
        <v>492.21997338403003</v>
      </c>
      <c r="O9" s="10" t="s">
        <v>152</v>
      </c>
      <c r="P9" s="9">
        <v>249.466212927757</v>
      </c>
      <c r="Q9" s="10" t="s">
        <v>152</v>
      </c>
      <c r="R9" s="9">
        <v>1580.1606254292899</v>
      </c>
      <c r="S9" s="10" t="s">
        <v>169</v>
      </c>
    </row>
    <row r="10" spans="1:19" x14ac:dyDescent="0.2">
      <c r="A10" s="12" t="s">
        <v>166</v>
      </c>
      <c r="B10" s="9">
        <v>24.547675276752798</v>
      </c>
      <c r="C10" s="10" t="s">
        <v>152</v>
      </c>
      <c r="D10" s="9">
        <v>506.136763837638</v>
      </c>
      <c r="E10" s="10" t="s">
        <v>152</v>
      </c>
      <c r="F10" s="9">
        <v>19.075664206642099</v>
      </c>
      <c r="G10" s="10" t="s">
        <v>152</v>
      </c>
      <c r="H10" s="9">
        <v>305.59878966789699</v>
      </c>
      <c r="I10" s="10" t="s">
        <v>152</v>
      </c>
      <c r="J10" s="9">
        <v>0</v>
      </c>
      <c r="K10" s="10" t="s">
        <v>167</v>
      </c>
      <c r="L10" s="9">
        <v>38.9977380073801</v>
      </c>
      <c r="M10" s="10" t="s">
        <v>152</v>
      </c>
      <c r="N10" s="9">
        <v>530.09680442804404</v>
      </c>
      <c r="O10" s="10" t="s">
        <v>152</v>
      </c>
      <c r="P10" s="9">
        <v>258.640129151292</v>
      </c>
      <c r="Q10" s="10" t="s">
        <v>152</v>
      </c>
      <c r="R10" s="9">
        <v>1683.0935645756499</v>
      </c>
      <c r="S10" s="10" t="s">
        <v>169</v>
      </c>
    </row>
    <row r="11" spans="1:19" x14ac:dyDescent="0.2">
      <c r="A11" s="12" t="s">
        <v>170</v>
      </c>
      <c r="B11" s="9">
        <v>23.279477477477499</v>
      </c>
      <c r="C11" s="10" t="s">
        <v>152</v>
      </c>
      <c r="D11" s="9">
        <v>500.84308468468498</v>
      </c>
      <c r="E11" s="10" t="s">
        <v>152</v>
      </c>
      <c r="F11" s="9">
        <v>18.381398198198202</v>
      </c>
      <c r="G11" s="10" t="s">
        <v>152</v>
      </c>
      <c r="H11" s="9">
        <v>304.58998198198202</v>
      </c>
      <c r="I11" s="10" t="s">
        <v>152</v>
      </c>
      <c r="J11" s="9">
        <v>0</v>
      </c>
      <c r="K11" s="10" t="s">
        <v>167</v>
      </c>
      <c r="L11" s="9">
        <v>38.501956756756798</v>
      </c>
      <c r="M11" s="10" t="s">
        <v>152</v>
      </c>
      <c r="N11" s="9">
        <v>535.20685765765802</v>
      </c>
      <c r="O11" s="10" t="s">
        <v>152</v>
      </c>
      <c r="P11" s="9">
        <v>265.44571171171202</v>
      </c>
      <c r="Q11" s="10" t="s">
        <v>152</v>
      </c>
      <c r="R11" s="9">
        <v>1686.24846846847</v>
      </c>
      <c r="S11" s="10" t="s">
        <v>169</v>
      </c>
    </row>
    <row r="12" spans="1:19" x14ac:dyDescent="0.2">
      <c r="A12" s="12" t="s">
        <v>171</v>
      </c>
      <c r="B12" s="9">
        <v>22.242524647887301</v>
      </c>
      <c r="C12" s="10" t="s">
        <v>152</v>
      </c>
      <c r="D12" s="9">
        <v>506.68405985915501</v>
      </c>
      <c r="E12" s="10" t="s">
        <v>152</v>
      </c>
      <c r="F12" s="9">
        <v>18.607172535211301</v>
      </c>
      <c r="G12" s="10" t="s">
        <v>152</v>
      </c>
      <c r="H12" s="9">
        <v>309.72857042253497</v>
      </c>
      <c r="I12" s="10" t="s">
        <v>152</v>
      </c>
      <c r="J12" s="9">
        <v>0</v>
      </c>
      <c r="K12" s="10" t="s">
        <v>167</v>
      </c>
      <c r="L12" s="9">
        <v>37.985999999999997</v>
      </c>
      <c r="M12" s="10" t="s">
        <v>152</v>
      </c>
      <c r="N12" s="9">
        <v>520.99397183098597</v>
      </c>
      <c r="O12" s="10" t="s">
        <v>152</v>
      </c>
      <c r="P12" s="9">
        <v>277.11671830985898</v>
      </c>
      <c r="Q12" s="10" t="s">
        <v>152</v>
      </c>
      <c r="R12" s="9">
        <v>1693.35901760563</v>
      </c>
      <c r="S12" s="10" t="s">
        <v>169</v>
      </c>
    </row>
    <row r="13" spans="1:19" x14ac:dyDescent="0.2">
      <c r="A13" s="12" t="s">
        <v>172</v>
      </c>
      <c r="B13" s="9">
        <v>21.629116040955601</v>
      </c>
      <c r="C13" s="10" t="s">
        <v>152</v>
      </c>
      <c r="D13" s="9">
        <v>485.51074402730399</v>
      </c>
      <c r="E13" s="10" t="s">
        <v>152</v>
      </c>
      <c r="F13" s="9">
        <v>21.323137098976101</v>
      </c>
      <c r="G13" s="10" t="s">
        <v>152</v>
      </c>
      <c r="H13" s="9">
        <v>308.35576791808899</v>
      </c>
      <c r="I13" s="10" t="s">
        <v>152</v>
      </c>
      <c r="J13" s="9">
        <v>0</v>
      </c>
      <c r="K13" s="10" t="s">
        <v>167</v>
      </c>
      <c r="L13" s="9">
        <v>38.0940375426621</v>
      </c>
      <c r="M13" s="10" t="s">
        <v>152</v>
      </c>
      <c r="N13" s="9">
        <v>494.77704095563098</v>
      </c>
      <c r="O13" s="10" t="s">
        <v>152</v>
      </c>
      <c r="P13" s="9">
        <v>276.25532081911302</v>
      </c>
      <c r="Q13" s="10" t="s">
        <v>152</v>
      </c>
      <c r="R13" s="9">
        <v>1645.9451644027299</v>
      </c>
      <c r="S13" s="10" t="s">
        <v>169</v>
      </c>
    </row>
    <row r="14" spans="1:19" x14ac:dyDescent="0.2">
      <c r="A14" s="12" t="s">
        <v>173</v>
      </c>
      <c r="B14" s="9">
        <v>21.977187396351599</v>
      </c>
      <c r="C14" s="10" t="s">
        <v>152</v>
      </c>
      <c r="D14" s="9">
        <v>469.89765837479302</v>
      </c>
      <c r="E14" s="10" t="s">
        <v>152</v>
      </c>
      <c r="F14" s="9">
        <v>21.188941956882299</v>
      </c>
      <c r="G14" s="10" t="s">
        <v>152</v>
      </c>
      <c r="H14" s="9">
        <v>321.88357877280299</v>
      </c>
      <c r="I14" s="10" t="s">
        <v>152</v>
      </c>
      <c r="J14" s="9">
        <v>0</v>
      </c>
      <c r="K14" s="10" t="s">
        <v>167</v>
      </c>
      <c r="L14" s="9">
        <v>39.060145936981797</v>
      </c>
      <c r="M14" s="10" t="s">
        <v>152</v>
      </c>
      <c r="N14" s="9">
        <v>503.52892537313397</v>
      </c>
      <c r="O14" s="10" t="s">
        <v>152</v>
      </c>
      <c r="P14" s="9">
        <v>301.61533333333301</v>
      </c>
      <c r="Q14" s="10" t="s">
        <v>152</v>
      </c>
      <c r="R14" s="9">
        <v>1679.15177114428</v>
      </c>
      <c r="S14" s="10" t="s">
        <v>169</v>
      </c>
    </row>
    <row r="15" spans="1:19" x14ac:dyDescent="0.2">
      <c r="A15" s="12" t="s">
        <v>174</v>
      </c>
      <c r="B15" s="9">
        <v>21.595016025641002</v>
      </c>
      <c r="C15" s="10" t="s">
        <v>152</v>
      </c>
      <c r="D15" s="9">
        <v>489.29920192307702</v>
      </c>
      <c r="E15" s="10" t="s">
        <v>152</v>
      </c>
      <c r="F15" s="9">
        <v>20.745887820512799</v>
      </c>
      <c r="G15" s="10" t="s">
        <v>152</v>
      </c>
      <c r="H15" s="9">
        <v>324.87152939782101</v>
      </c>
      <c r="I15" s="10" t="s">
        <v>152</v>
      </c>
      <c r="J15" s="9">
        <v>0</v>
      </c>
      <c r="K15" s="10" t="s">
        <v>167</v>
      </c>
      <c r="L15" s="9">
        <v>39.507874999999999</v>
      </c>
      <c r="M15" s="10" t="s">
        <v>152</v>
      </c>
      <c r="N15" s="9">
        <v>512.86407051282004</v>
      </c>
      <c r="O15" s="10" t="s">
        <v>152</v>
      </c>
      <c r="P15" s="9">
        <v>320.78627564102601</v>
      </c>
      <c r="Q15" s="10" t="s">
        <v>152</v>
      </c>
      <c r="R15" s="9">
        <v>1729.6698563209</v>
      </c>
      <c r="S15" s="10" t="s">
        <v>169</v>
      </c>
    </row>
    <row r="16" spans="1:19" x14ac:dyDescent="0.2">
      <c r="A16" s="12" t="s">
        <v>176</v>
      </c>
      <c r="B16" s="9">
        <v>21.241682737169501</v>
      </c>
      <c r="C16" s="10" t="s">
        <v>152</v>
      </c>
      <c r="D16" s="9">
        <v>521.22330015552097</v>
      </c>
      <c r="E16" s="10" t="s">
        <v>152</v>
      </c>
      <c r="F16" s="9">
        <v>20.865998970450999</v>
      </c>
      <c r="G16" s="10" t="s">
        <v>152</v>
      </c>
      <c r="H16" s="9">
        <v>341.22870606531899</v>
      </c>
      <c r="I16" s="10" t="s">
        <v>152</v>
      </c>
      <c r="J16" s="9">
        <v>0</v>
      </c>
      <c r="K16" s="10" t="s">
        <v>167</v>
      </c>
      <c r="L16" s="9">
        <v>35.519947122861602</v>
      </c>
      <c r="M16" s="10" t="s">
        <v>152</v>
      </c>
      <c r="N16" s="9">
        <v>519.31771384136903</v>
      </c>
      <c r="O16" s="10" t="s">
        <v>152</v>
      </c>
      <c r="P16" s="9">
        <v>354.136099533437</v>
      </c>
      <c r="Q16" s="10" t="s">
        <v>152</v>
      </c>
      <c r="R16" s="9">
        <v>1813.53344842613</v>
      </c>
      <c r="S16" s="10" t="s">
        <v>169</v>
      </c>
    </row>
    <row r="17" spans="1:19" x14ac:dyDescent="0.2">
      <c r="A17" s="12" t="s">
        <v>177</v>
      </c>
      <c r="B17" s="9">
        <v>22.871237082066902</v>
      </c>
      <c r="C17" s="10" t="s">
        <v>152</v>
      </c>
      <c r="D17" s="9">
        <v>122.56709422492401</v>
      </c>
      <c r="E17" s="10" t="s">
        <v>169</v>
      </c>
      <c r="F17" s="9">
        <v>21.1732042644377</v>
      </c>
      <c r="G17" s="10" t="s">
        <v>152</v>
      </c>
      <c r="H17" s="9">
        <v>331.044541033435</v>
      </c>
      <c r="I17" s="10" t="s">
        <v>152</v>
      </c>
      <c r="J17" s="9">
        <v>0</v>
      </c>
      <c r="K17" s="10" t="s">
        <v>167</v>
      </c>
      <c r="L17" s="9">
        <v>39.892553191489398</v>
      </c>
      <c r="M17" s="10" t="s">
        <v>152</v>
      </c>
      <c r="N17" s="9">
        <v>503.54910543584901</v>
      </c>
      <c r="O17" s="10" t="s">
        <v>152</v>
      </c>
      <c r="P17" s="9">
        <v>347.56553495440698</v>
      </c>
      <c r="Q17" s="10" t="s">
        <v>152</v>
      </c>
      <c r="R17" s="9">
        <v>1388.6632701866099</v>
      </c>
      <c r="S17" s="10" t="s">
        <v>169</v>
      </c>
    </row>
    <row r="18" spans="1:19" x14ac:dyDescent="0.2">
      <c r="A18" s="12" t="s">
        <v>178</v>
      </c>
      <c r="B18" s="9">
        <v>20.485558173785002</v>
      </c>
      <c r="C18" s="10" t="s">
        <v>152</v>
      </c>
      <c r="D18" s="9">
        <v>433.22774079528699</v>
      </c>
      <c r="E18" s="10" t="s">
        <v>152</v>
      </c>
      <c r="F18" s="9">
        <v>19.556088191457999</v>
      </c>
      <c r="G18" s="10" t="s">
        <v>152</v>
      </c>
      <c r="H18" s="9">
        <v>307.607561119293</v>
      </c>
      <c r="I18" s="10" t="s">
        <v>152</v>
      </c>
      <c r="J18" s="9">
        <v>0</v>
      </c>
      <c r="K18" s="10" t="s">
        <v>167</v>
      </c>
      <c r="L18" s="9">
        <v>36.005007363770297</v>
      </c>
      <c r="M18" s="10" t="s">
        <v>152</v>
      </c>
      <c r="N18" s="9">
        <v>472.67689248895402</v>
      </c>
      <c r="O18" s="10" t="s">
        <v>152</v>
      </c>
      <c r="P18" s="9">
        <v>342.48221207658298</v>
      </c>
      <c r="Q18" s="10" t="s">
        <v>152</v>
      </c>
      <c r="R18" s="9">
        <v>1632.0410602091299</v>
      </c>
      <c r="S18" s="10" t="s">
        <v>169</v>
      </c>
    </row>
    <row r="19" spans="1:19" x14ac:dyDescent="0.2">
      <c r="A19" s="12" t="s">
        <v>179</v>
      </c>
      <c r="B19" s="9">
        <v>19.646771223021599</v>
      </c>
      <c r="C19" s="10" t="s">
        <v>152</v>
      </c>
      <c r="D19" s="9">
        <v>465.45848345323702</v>
      </c>
      <c r="E19" s="10" t="s">
        <v>152</v>
      </c>
      <c r="F19" s="9">
        <v>22.0859937582734</v>
      </c>
      <c r="G19" s="10" t="s">
        <v>152</v>
      </c>
      <c r="H19" s="9">
        <v>330.285502158273</v>
      </c>
      <c r="I19" s="10" t="s">
        <v>152</v>
      </c>
      <c r="J19" s="9">
        <v>0</v>
      </c>
      <c r="K19" s="10" t="s">
        <v>167</v>
      </c>
      <c r="L19" s="9">
        <v>38.213033093525198</v>
      </c>
      <c r="M19" s="10" t="s">
        <v>152</v>
      </c>
      <c r="N19" s="9">
        <v>519.02427913669101</v>
      </c>
      <c r="O19" s="10" t="s">
        <v>152</v>
      </c>
      <c r="P19" s="9">
        <v>360.13755107913698</v>
      </c>
      <c r="Q19" s="10" t="s">
        <v>152</v>
      </c>
      <c r="R19" s="9">
        <v>1754.8516139021599</v>
      </c>
      <c r="S19" s="10" t="s">
        <v>169</v>
      </c>
    </row>
    <row r="20" spans="1:19" x14ac:dyDescent="0.2">
      <c r="A20" s="12" t="s">
        <v>180</v>
      </c>
      <c r="B20" s="9">
        <v>22.023374647887302</v>
      </c>
      <c r="C20" s="10" t="s">
        <v>152</v>
      </c>
      <c r="D20" s="9">
        <v>484.633591549296</v>
      </c>
      <c r="E20" s="10" t="s">
        <v>152</v>
      </c>
      <c r="F20" s="9">
        <v>26.221872983098599</v>
      </c>
      <c r="G20" s="10" t="s">
        <v>152</v>
      </c>
      <c r="H20" s="9">
        <v>351.01588169014099</v>
      </c>
      <c r="I20" s="10" t="s">
        <v>152</v>
      </c>
      <c r="J20" s="9">
        <v>0</v>
      </c>
      <c r="K20" s="10" t="s">
        <v>167</v>
      </c>
      <c r="L20" s="9">
        <v>40.278329577464802</v>
      </c>
      <c r="M20" s="10" t="s">
        <v>152</v>
      </c>
      <c r="N20" s="9">
        <v>557.96344507042204</v>
      </c>
      <c r="O20" s="10" t="s">
        <v>152</v>
      </c>
      <c r="P20" s="9">
        <v>376.567605633803</v>
      </c>
      <c r="Q20" s="10" t="s">
        <v>168</v>
      </c>
      <c r="R20" s="9">
        <v>1858.7041011521101</v>
      </c>
      <c r="S20" s="10" t="s">
        <v>169</v>
      </c>
    </row>
    <row r="21" spans="1:19" x14ac:dyDescent="0.2">
      <c r="A21" s="12" t="s">
        <v>181</v>
      </c>
      <c r="B21" s="9">
        <v>20.266949245541799</v>
      </c>
      <c r="C21" s="10" t="s">
        <v>152</v>
      </c>
      <c r="D21" s="9">
        <v>430.544344923567</v>
      </c>
      <c r="E21" s="10" t="s">
        <v>152</v>
      </c>
      <c r="F21" s="9">
        <v>27.960116971193401</v>
      </c>
      <c r="G21" s="10" t="s">
        <v>152</v>
      </c>
      <c r="H21" s="9">
        <v>316.37764609053499</v>
      </c>
      <c r="I21" s="10" t="s">
        <v>152</v>
      </c>
      <c r="J21" s="9">
        <v>80.899451303155004</v>
      </c>
      <c r="K21" s="10" t="s">
        <v>152</v>
      </c>
      <c r="L21" s="9">
        <v>37.942711111111102</v>
      </c>
      <c r="M21" s="10" t="s">
        <v>152</v>
      </c>
      <c r="N21" s="9">
        <v>505.16745113445802</v>
      </c>
      <c r="O21" s="10" t="s">
        <v>152</v>
      </c>
      <c r="P21" s="9">
        <v>362.46561591220899</v>
      </c>
      <c r="Q21" s="10" t="s">
        <v>152</v>
      </c>
      <c r="R21" s="9">
        <v>1781.6242866917701</v>
      </c>
      <c r="S21" s="10" t="s">
        <v>152</v>
      </c>
    </row>
    <row r="22" spans="1:19" x14ac:dyDescent="0.2">
      <c r="A22" s="12" t="s">
        <v>182</v>
      </c>
      <c r="B22" s="9">
        <v>19.392051212938</v>
      </c>
      <c r="C22" s="10" t="s">
        <v>152</v>
      </c>
      <c r="D22" s="9">
        <v>429.356789757412</v>
      </c>
      <c r="E22" s="10" t="s">
        <v>152</v>
      </c>
      <c r="F22" s="9">
        <v>31.013473981132101</v>
      </c>
      <c r="G22" s="10" t="s">
        <v>152</v>
      </c>
      <c r="H22" s="9">
        <v>316.865040431267</v>
      </c>
      <c r="I22" s="10" t="s">
        <v>152</v>
      </c>
      <c r="J22" s="9">
        <v>81.184606469002702</v>
      </c>
      <c r="K22" s="10" t="s">
        <v>152</v>
      </c>
      <c r="L22" s="9">
        <v>37.101261455525602</v>
      </c>
      <c r="M22" s="10" t="s">
        <v>152</v>
      </c>
      <c r="N22" s="9">
        <v>512.70073584905697</v>
      </c>
      <c r="O22" s="10" t="s">
        <v>152</v>
      </c>
      <c r="P22" s="9">
        <v>371.36309703504003</v>
      </c>
      <c r="Q22" s="10" t="s">
        <v>152</v>
      </c>
      <c r="R22" s="9">
        <v>1798.9770561913699</v>
      </c>
      <c r="S22" s="10" t="s">
        <v>152</v>
      </c>
    </row>
    <row r="23" spans="1:19" x14ac:dyDescent="0.2">
      <c r="A23" s="12" t="s">
        <v>184</v>
      </c>
      <c r="B23" s="9">
        <v>18.5163617021277</v>
      </c>
      <c r="C23" s="10" t="s">
        <v>152</v>
      </c>
      <c r="D23" s="9">
        <v>462.57487765957399</v>
      </c>
      <c r="E23" s="10" t="s">
        <v>152</v>
      </c>
      <c r="F23" s="9">
        <v>33.600409574468102</v>
      </c>
      <c r="G23" s="10" t="s">
        <v>152</v>
      </c>
      <c r="H23" s="9">
        <v>336.41079255319102</v>
      </c>
      <c r="I23" s="10" t="s">
        <v>152</v>
      </c>
      <c r="J23" s="9">
        <v>83.862436170212803</v>
      </c>
      <c r="K23" s="10" t="s">
        <v>152</v>
      </c>
      <c r="L23" s="9">
        <v>39.235880319148897</v>
      </c>
      <c r="M23" s="10" t="s">
        <v>152</v>
      </c>
      <c r="N23" s="9">
        <v>548.42287499999998</v>
      </c>
      <c r="O23" s="10" t="s">
        <v>152</v>
      </c>
      <c r="P23" s="9">
        <v>364.50913829787203</v>
      </c>
      <c r="Q23" s="10" t="s">
        <v>152</v>
      </c>
      <c r="R23" s="9">
        <v>1887.1327712765999</v>
      </c>
      <c r="S23" s="10" t="s">
        <v>152</v>
      </c>
    </row>
    <row r="24" spans="1:19" x14ac:dyDescent="0.2">
      <c r="A24" s="12" t="s">
        <v>185</v>
      </c>
      <c r="B24" s="9">
        <v>16.836831372549</v>
      </c>
      <c r="C24" s="10" t="s">
        <v>152</v>
      </c>
      <c r="D24" s="9">
        <v>427.41539084967297</v>
      </c>
      <c r="E24" s="10" t="s">
        <v>152</v>
      </c>
      <c r="F24" s="9">
        <v>29.782252640522898</v>
      </c>
      <c r="G24" s="10" t="s">
        <v>152</v>
      </c>
      <c r="H24" s="9">
        <v>310.02285432669299</v>
      </c>
      <c r="I24" s="10" t="s">
        <v>152</v>
      </c>
      <c r="J24" s="9">
        <v>77.187908496732007</v>
      </c>
      <c r="K24" s="10" t="s">
        <v>152</v>
      </c>
      <c r="L24" s="9">
        <v>36.705158169934599</v>
      </c>
      <c r="M24" s="10" t="s">
        <v>152</v>
      </c>
      <c r="N24" s="9">
        <v>504.74663945056199</v>
      </c>
      <c r="O24" s="10" t="s">
        <v>175</v>
      </c>
      <c r="P24" s="9">
        <v>337.80611764705901</v>
      </c>
      <c r="Q24" s="10" t="s">
        <v>152</v>
      </c>
      <c r="R24" s="9">
        <v>1740.50315295373</v>
      </c>
      <c r="S24" s="10" t="s">
        <v>152</v>
      </c>
    </row>
    <row r="25" spans="1:19" x14ac:dyDescent="0.2">
      <c r="A25" s="12" t="s">
        <v>187</v>
      </c>
      <c r="B25" s="9">
        <v>15.7463333333333</v>
      </c>
      <c r="C25" s="10" t="s">
        <v>152</v>
      </c>
      <c r="D25" s="9">
        <v>444.66221794871802</v>
      </c>
      <c r="E25" s="10" t="s">
        <v>152</v>
      </c>
      <c r="F25" s="9">
        <v>32.858764102564102</v>
      </c>
      <c r="G25" s="10" t="s">
        <v>152</v>
      </c>
      <c r="H25" s="9">
        <v>321.67199017069203</v>
      </c>
      <c r="I25" s="10" t="s">
        <v>152</v>
      </c>
      <c r="J25" s="9">
        <v>78.333325641025596</v>
      </c>
      <c r="K25" s="10" t="s">
        <v>152</v>
      </c>
      <c r="L25" s="9">
        <v>37.343691953846204</v>
      </c>
      <c r="M25" s="10" t="s">
        <v>152</v>
      </c>
      <c r="N25" s="9">
        <v>510.94654716012798</v>
      </c>
      <c r="O25" s="10" t="s">
        <v>152</v>
      </c>
      <c r="P25" s="9">
        <v>319.40332051282098</v>
      </c>
      <c r="Q25" s="10" t="s">
        <v>210</v>
      </c>
      <c r="R25" s="9">
        <v>1760.9661908231301</v>
      </c>
      <c r="S25" s="10" t="s">
        <v>152</v>
      </c>
    </row>
    <row r="26" spans="1:19" x14ac:dyDescent="0.2">
      <c r="A26" s="12" t="s">
        <v>188</v>
      </c>
      <c r="B26" s="9">
        <v>18.7553341740227</v>
      </c>
      <c r="C26" s="10" t="s">
        <v>186</v>
      </c>
      <c r="D26" s="9">
        <v>577.23317780580101</v>
      </c>
      <c r="E26" s="10" t="s">
        <v>186</v>
      </c>
      <c r="F26" s="9">
        <v>33.760829760403503</v>
      </c>
      <c r="G26" s="10" t="s">
        <v>152</v>
      </c>
      <c r="H26" s="9">
        <v>385.89118318489301</v>
      </c>
      <c r="I26" s="10" t="s">
        <v>186</v>
      </c>
      <c r="J26" s="9">
        <v>93.612085750315302</v>
      </c>
      <c r="K26" s="10" t="s">
        <v>186</v>
      </c>
      <c r="L26" s="9">
        <v>44.878264736443903</v>
      </c>
      <c r="M26" s="10" t="s">
        <v>186</v>
      </c>
      <c r="N26" s="9">
        <v>624.31682539535905</v>
      </c>
      <c r="O26" s="10" t="s">
        <v>186</v>
      </c>
      <c r="P26" s="9">
        <v>345.81176040353103</v>
      </c>
      <c r="Q26" s="10" t="s">
        <v>152</v>
      </c>
      <c r="R26" s="9">
        <v>2124.25946121077</v>
      </c>
      <c r="S26" s="10" t="s">
        <v>152</v>
      </c>
    </row>
    <row r="27" spans="1:19" x14ac:dyDescent="0.2">
      <c r="A27" s="12" t="s">
        <v>189</v>
      </c>
      <c r="B27" s="9">
        <v>17.985643835616401</v>
      </c>
      <c r="C27" s="10" t="s">
        <v>152</v>
      </c>
      <c r="D27" s="9">
        <v>571.31104109589</v>
      </c>
      <c r="E27" s="10" t="s">
        <v>152</v>
      </c>
      <c r="F27" s="9">
        <v>32.573810709838099</v>
      </c>
      <c r="G27" s="10" t="s">
        <v>194</v>
      </c>
      <c r="H27" s="9">
        <v>400.54923286266501</v>
      </c>
      <c r="I27" s="10" t="s">
        <v>152</v>
      </c>
      <c r="J27" s="9">
        <v>96.683145703611501</v>
      </c>
      <c r="K27" s="10" t="s">
        <v>152</v>
      </c>
      <c r="L27" s="9">
        <v>49.006960405977601</v>
      </c>
      <c r="M27" s="10" t="s">
        <v>152</v>
      </c>
      <c r="N27" s="9">
        <v>625.83232627571601</v>
      </c>
      <c r="O27" s="10" t="s">
        <v>152</v>
      </c>
      <c r="P27" s="9">
        <v>354.33828891656299</v>
      </c>
      <c r="Q27" s="10" t="s">
        <v>152</v>
      </c>
      <c r="R27" s="9">
        <v>2148.2804498058799</v>
      </c>
      <c r="S27" s="10" t="s">
        <v>152</v>
      </c>
    </row>
    <row r="28" spans="1:19" x14ac:dyDescent="0.2">
      <c r="A28" s="12" t="s">
        <v>190</v>
      </c>
      <c r="B28" s="9">
        <v>17.191787529411801</v>
      </c>
      <c r="C28" s="10" t="s">
        <v>152</v>
      </c>
      <c r="D28" s="9">
        <v>600.44832107843104</v>
      </c>
      <c r="E28" s="10" t="s">
        <v>152</v>
      </c>
      <c r="F28" s="9">
        <v>29.1376397058824</v>
      </c>
      <c r="G28" s="10" t="s">
        <v>152</v>
      </c>
      <c r="H28" s="9">
        <v>424.21212861105403</v>
      </c>
      <c r="I28" s="10" t="s">
        <v>152</v>
      </c>
      <c r="J28" s="9">
        <v>100.436588235294</v>
      </c>
      <c r="K28" s="10" t="s">
        <v>152</v>
      </c>
      <c r="L28" s="9">
        <v>51.747446664215701</v>
      </c>
      <c r="M28" s="10" t="s">
        <v>152</v>
      </c>
      <c r="N28" s="9">
        <v>682.33426502107898</v>
      </c>
      <c r="O28" s="10" t="s">
        <v>152</v>
      </c>
      <c r="P28" s="9">
        <v>372.210041666667</v>
      </c>
      <c r="Q28" s="10" t="s">
        <v>152</v>
      </c>
      <c r="R28" s="9">
        <v>2277.71821851203</v>
      </c>
      <c r="S28" s="10" t="s">
        <v>152</v>
      </c>
    </row>
    <row r="29" spans="1:19" x14ac:dyDescent="0.2">
      <c r="A29" s="12" t="s">
        <v>191</v>
      </c>
      <c r="B29" s="9">
        <v>19.7063619390387</v>
      </c>
      <c r="C29" s="10" t="s">
        <v>152</v>
      </c>
      <c r="D29" s="9">
        <v>659.50647596717499</v>
      </c>
      <c r="E29" s="10" t="s">
        <v>152</v>
      </c>
      <c r="F29" s="9">
        <v>23.664888628370498</v>
      </c>
      <c r="G29" s="10" t="s">
        <v>152</v>
      </c>
      <c r="H29" s="9">
        <v>440.87606799399799</v>
      </c>
      <c r="I29" s="10" t="s">
        <v>152</v>
      </c>
      <c r="J29" s="9">
        <v>103.664201641266</v>
      </c>
      <c r="K29" s="10" t="s">
        <v>152</v>
      </c>
      <c r="L29" s="9">
        <v>52.574342487690501</v>
      </c>
      <c r="M29" s="10" t="s">
        <v>152</v>
      </c>
      <c r="N29" s="9">
        <v>711.73141379059803</v>
      </c>
      <c r="O29" s="10" t="s">
        <v>152</v>
      </c>
      <c r="P29" s="9">
        <v>368.60932942555701</v>
      </c>
      <c r="Q29" s="10" t="s">
        <v>152</v>
      </c>
      <c r="R29" s="9">
        <v>2380.3330818736899</v>
      </c>
      <c r="S29" s="10" t="s">
        <v>152</v>
      </c>
    </row>
    <row r="30" spans="1:19" x14ac:dyDescent="0.2">
      <c r="A30" s="12" t="s">
        <v>192</v>
      </c>
      <c r="B30" s="9">
        <v>18.4596779255203</v>
      </c>
      <c r="C30" s="10" t="s">
        <v>152</v>
      </c>
      <c r="D30" s="9">
        <v>597.13240963855401</v>
      </c>
      <c r="E30" s="10" t="s">
        <v>152</v>
      </c>
      <c r="F30" s="9">
        <v>20.8817918948521</v>
      </c>
      <c r="G30" s="10" t="s">
        <v>152</v>
      </c>
      <c r="H30" s="9">
        <v>411.18472851629798</v>
      </c>
      <c r="I30" s="10" t="s">
        <v>152</v>
      </c>
      <c r="J30" s="9">
        <v>100.04036144578301</v>
      </c>
      <c r="K30" s="10" t="s">
        <v>152</v>
      </c>
      <c r="L30" s="9">
        <v>49.288813404162099</v>
      </c>
      <c r="M30" s="10" t="s">
        <v>152</v>
      </c>
      <c r="N30" s="9">
        <v>646.48529279472098</v>
      </c>
      <c r="O30" s="10" t="s">
        <v>152</v>
      </c>
      <c r="P30" s="9">
        <v>374.59527929901401</v>
      </c>
      <c r="Q30" s="10" t="s">
        <v>152</v>
      </c>
      <c r="R30" s="9">
        <v>2218.0683549188998</v>
      </c>
      <c r="S30" s="10" t="s">
        <v>152</v>
      </c>
    </row>
    <row r="31" spans="1:19" x14ac:dyDescent="0.2">
      <c r="A31" s="12" t="s">
        <v>193</v>
      </c>
      <c r="B31" s="9">
        <v>18.883055781282899</v>
      </c>
      <c r="C31" s="10" t="s">
        <v>152</v>
      </c>
      <c r="D31" s="9">
        <v>645.21610935856995</v>
      </c>
      <c r="E31" s="10" t="s">
        <v>152</v>
      </c>
      <c r="F31" s="9">
        <v>18.933134334384899</v>
      </c>
      <c r="G31" s="10" t="s">
        <v>224</v>
      </c>
      <c r="H31" s="9">
        <v>436.00634188197699</v>
      </c>
      <c r="I31" s="10" t="s">
        <v>152</v>
      </c>
      <c r="J31" s="9">
        <v>106.759003154574</v>
      </c>
      <c r="K31" s="10" t="s">
        <v>152</v>
      </c>
      <c r="L31" s="9">
        <v>55.475915211356501</v>
      </c>
      <c r="M31" s="10" t="s">
        <v>152</v>
      </c>
      <c r="N31" s="9">
        <v>685.53520294426903</v>
      </c>
      <c r="O31" s="10" t="s">
        <v>152</v>
      </c>
      <c r="P31" s="9">
        <v>382.15724710830699</v>
      </c>
      <c r="Q31" s="10" t="s">
        <v>152</v>
      </c>
      <c r="R31" s="9">
        <v>2348.9660097747201</v>
      </c>
      <c r="S31" s="10" t="s">
        <v>152</v>
      </c>
    </row>
    <row r="32" spans="1:19" x14ac:dyDescent="0.2">
      <c r="A32" s="15" t="s">
        <v>195</v>
      </c>
      <c r="B32" s="13">
        <v>15.766825000000001</v>
      </c>
      <c r="C32" s="14" t="s">
        <v>152</v>
      </c>
      <c r="D32" s="13">
        <v>566.46</v>
      </c>
      <c r="E32" s="14" t="s">
        <v>152</v>
      </c>
      <c r="F32" s="13">
        <v>16.540372000000001</v>
      </c>
      <c r="G32" s="14" t="s">
        <v>152</v>
      </c>
      <c r="H32" s="13">
        <v>398.69363456000002</v>
      </c>
      <c r="I32" s="14" t="s">
        <v>152</v>
      </c>
      <c r="J32" s="13">
        <v>100.178</v>
      </c>
      <c r="K32" s="14" t="s">
        <v>152</v>
      </c>
      <c r="L32" s="13">
        <v>48.860906999999997</v>
      </c>
      <c r="M32" s="14" t="s">
        <v>152</v>
      </c>
      <c r="N32" s="13">
        <v>603.62388267999995</v>
      </c>
      <c r="O32" s="14" t="s">
        <v>152</v>
      </c>
      <c r="P32" s="13">
        <v>378.964</v>
      </c>
      <c r="Q32" s="14" t="s">
        <v>152</v>
      </c>
      <c r="R32" s="13">
        <v>2129.0876212399999</v>
      </c>
      <c r="S32" s="14" t="s">
        <v>152</v>
      </c>
    </row>
    <row r="34" spans="1:2" x14ac:dyDescent="0.2">
      <c r="A34" s="16" t="s">
        <v>196</v>
      </c>
      <c r="B34" s="16" t="s">
        <v>229</v>
      </c>
    </row>
    <row r="36" spans="1:2" x14ac:dyDescent="0.2">
      <c r="B36" s="16" t="s">
        <v>389</v>
      </c>
    </row>
    <row r="37" spans="1:2" x14ac:dyDescent="0.2">
      <c r="B37" s="16" t="s">
        <v>390</v>
      </c>
    </row>
    <row r="38" spans="1:2" x14ac:dyDescent="0.2">
      <c r="B38" s="16" t="s">
        <v>391</v>
      </c>
    </row>
    <row r="39" spans="1:2" x14ac:dyDescent="0.2">
      <c r="B39" s="16" t="s">
        <v>392</v>
      </c>
    </row>
    <row r="40" spans="1:2" x14ac:dyDescent="0.2">
      <c r="B40" s="16" t="s">
        <v>393</v>
      </c>
    </row>
    <row r="41" spans="1:2" x14ac:dyDescent="0.2">
      <c r="B41" s="16" t="s">
        <v>394</v>
      </c>
    </row>
    <row r="42" spans="1:2" x14ac:dyDescent="0.2">
      <c r="B42" s="16" t="s">
        <v>363</v>
      </c>
    </row>
    <row r="44" spans="1:2" x14ac:dyDescent="0.2">
      <c r="B44" s="16" t="s">
        <v>203</v>
      </c>
    </row>
    <row r="45" spans="1:2" x14ac:dyDescent="0.2">
      <c r="B45" s="16" t="s">
        <v>204</v>
      </c>
    </row>
    <row r="48" spans="1:2" x14ac:dyDescent="0.2">
      <c r="A48" s="17" t="str">
        <f>HYPERLINK("#'LOTTERIES 11'!A2", "&lt;&lt;&lt; Previous table")</f>
        <v>&lt;&lt;&lt; Previous table</v>
      </c>
    </row>
    <row r="49" spans="1:1" x14ac:dyDescent="0.2">
      <c r="A49" s="17" t="str">
        <f>HYPERLINK("#'LOTTERIES 13'!A2",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HYPERLINK("#'INDEX'!B78", "Link to index")</f>
        <v>Link to index</v>
      </c>
    </row>
    <row r="2" spans="1:19" ht="15.75" customHeight="1" x14ac:dyDescent="0.2">
      <c r="A2" s="27" t="s">
        <v>396</v>
      </c>
      <c r="B2" s="28"/>
      <c r="C2" s="28"/>
      <c r="D2" s="28"/>
      <c r="E2" s="28"/>
      <c r="F2" s="28"/>
      <c r="G2" s="28"/>
      <c r="H2" s="28"/>
      <c r="I2" s="28"/>
      <c r="J2" s="28"/>
      <c r="K2" s="28"/>
      <c r="L2" s="28"/>
      <c r="M2" s="28"/>
      <c r="N2" s="28"/>
      <c r="O2" s="28"/>
      <c r="P2" s="28"/>
      <c r="Q2" s="28"/>
      <c r="R2" s="28"/>
      <c r="S2" s="28"/>
    </row>
    <row r="3" spans="1:19" ht="15.75" customHeight="1" x14ac:dyDescent="0.2">
      <c r="A3" s="27" t="s">
        <v>89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167</v>
      </c>
      <c r="D7" s="18">
        <v>57.823290025520301</v>
      </c>
      <c r="E7" s="10" t="s">
        <v>152</v>
      </c>
      <c r="F7" s="18">
        <v>90.090352985806902</v>
      </c>
      <c r="G7" s="10" t="s">
        <v>152</v>
      </c>
      <c r="H7" s="18">
        <v>72.139598384612299</v>
      </c>
      <c r="I7" s="10" t="s">
        <v>152</v>
      </c>
      <c r="J7" s="18">
        <v>0</v>
      </c>
      <c r="K7" s="10" t="s">
        <v>167</v>
      </c>
      <c r="L7" s="18">
        <v>59.900253948732001</v>
      </c>
      <c r="M7" s="10" t="s">
        <v>152</v>
      </c>
      <c r="N7" s="18">
        <v>82.187998124640799</v>
      </c>
      <c r="O7" s="10" t="s">
        <v>152</v>
      </c>
      <c r="P7" s="18">
        <v>90.094460691988701</v>
      </c>
      <c r="Q7" s="10" t="s">
        <v>152</v>
      </c>
      <c r="R7" s="18">
        <v>64.404796538660506</v>
      </c>
      <c r="S7" s="10" t="s">
        <v>169</v>
      </c>
    </row>
    <row r="8" spans="1:19" x14ac:dyDescent="0.2">
      <c r="A8" s="12" t="s">
        <v>164</v>
      </c>
      <c r="B8" s="18">
        <v>0</v>
      </c>
      <c r="C8" s="10" t="s">
        <v>167</v>
      </c>
      <c r="D8" s="18">
        <v>51.829565891100501</v>
      </c>
      <c r="E8" s="10" t="s">
        <v>152</v>
      </c>
      <c r="F8" s="18">
        <v>80.030979734090593</v>
      </c>
      <c r="G8" s="10" t="s">
        <v>152</v>
      </c>
      <c r="H8" s="18">
        <v>60.369539294197999</v>
      </c>
      <c r="I8" s="10" t="s">
        <v>152</v>
      </c>
      <c r="J8" s="18">
        <v>0</v>
      </c>
      <c r="K8" s="10" t="s">
        <v>167</v>
      </c>
      <c r="L8" s="18">
        <v>55.8934703518756</v>
      </c>
      <c r="M8" s="10" t="s">
        <v>152</v>
      </c>
      <c r="N8" s="18">
        <v>75.959598884624299</v>
      </c>
      <c r="O8" s="10" t="s">
        <v>152</v>
      </c>
      <c r="P8" s="18">
        <v>95.314061228689994</v>
      </c>
      <c r="Q8" s="10" t="s">
        <v>152</v>
      </c>
      <c r="R8" s="18">
        <v>59.029618376500601</v>
      </c>
      <c r="S8" s="10" t="s">
        <v>169</v>
      </c>
    </row>
    <row r="9" spans="1:19" x14ac:dyDescent="0.2">
      <c r="A9" s="12" t="s">
        <v>165</v>
      </c>
      <c r="B9" s="18">
        <v>0</v>
      </c>
      <c r="C9" s="10" t="s">
        <v>167</v>
      </c>
      <c r="D9" s="18">
        <v>52.886895691504698</v>
      </c>
      <c r="E9" s="10" t="s">
        <v>152</v>
      </c>
      <c r="F9" s="18">
        <v>75.311281776264494</v>
      </c>
      <c r="G9" s="10" t="s">
        <v>152</v>
      </c>
      <c r="H9" s="18">
        <v>59.314338199777403</v>
      </c>
      <c r="I9" s="10" t="s">
        <v>152</v>
      </c>
      <c r="J9" s="18">
        <v>0</v>
      </c>
      <c r="K9" s="10" t="s">
        <v>167</v>
      </c>
      <c r="L9" s="18">
        <v>57.924342448780301</v>
      </c>
      <c r="M9" s="10" t="s">
        <v>152</v>
      </c>
      <c r="N9" s="18">
        <v>72.964967104292498</v>
      </c>
      <c r="O9" s="10" t="s">
        <v>152</v>
      </c>
      <c r="P9" s="18">
        <v>94.186785871213104</v>
      </c>
      <c r="Q9" s="10" t="s">
        <v>152</v>
      </c>
      <c r="R9" s="18">
        <v>58.384632750141499</v>
      </c>
      <c r="S9" s="10" t="s">
        <v>169</v>
      </c>
    </row>
    <row r="10" spans="1:19" x14ac:dyDescent="0.2">
      <c r="A10" s="12" t="s">
        <v>166</v>
      </c>
      <c r="B10" s="18">
        <v>55.314729065136497</v>
      </c>
      <c r="C10" s="10" t="s">
        <v>152</v>
      </c>
      <c r="D10" s="18">
        <v>56.293203788217298</v>
      </c>
      <c r="E10" s="10" t="s">
        <v>152</v>
      </c>
      <c r="F10" s="18">
        <v>75.055328115167299</v>
      </c>
      <c r="G10" s="10" t="s">
        <v>152</v>
      </c>
      <c r="H10" s="18">
        <v>61.512762679257399</v>
      </c>
      <c r="I10" s="10" t="s">
        <v>152</v>
      </c>
      <c r="J10" s="18">
        <v>0</v>
      </c>
      <c r="K10" s="10" t="s">
        <v>167</v>
      </c>
      <c r="L10" s="18">
        <v>60.634085962319197</v>
      </c>
      <c r="M10" s="10" t="s">
        <v>152</v>
      </c>
      <c r="N10" s="18">
        <v>79.842362612006099</v>
      </c>
      <c r="O10" s="10" t="s">
        <v>152</v>
      </c>
      <c r="P10" s="18">
        <v>98.988484528772204</v>
      </c>
      <c r="Q10" s="10" t="s">
        <v>152</v>
      </c>
      <c r="R10" s="18">
        <v>63.152694937221099</v>
      </c>
      <c r="S10" s="10" t="s">
        <v>169</v>
      </c>
    </row>
    <row r="11" spans="1:19" x14ac:dyDescent="0.2">
      <c r="A11" s="12" t="s">
        <v>170</v>
      </c>
      <c r="B11" s="18">
        <v>53.070295637353702</v>
      </c>
      <c r="C11" s="10" t="s">
        <v>152</v>
      </c>
      <c r="D11" s="18">
        <v>56.584236384539601</v>
      </c>
      <c r="E11" s="10" t="s">
        <v>152</v>
      </c>
      <c r="F11" s="18">
        <v>73.773551681634103</v>
      </c>
      <c r="G11" s="10" t="s">
        <v>152</v>
      </c>
      <c r="H11" s="18">
        <v>61.104876578253702</v>
      </c>
      <c r="I11" s="10" t="s">
        <v>152</v>
      </c>
      <c r="J11" s="18">
        <v>0</v>
      </c>
      <c r="K11" s="10" t="s">
        <v>167</v>
      </c>
      <c r="L11" s="18">
        <v>60.440763836372703</v>
      </c>
      <c r="M11" s="10" t="s">
        <v>152</v>
      </c>
      <c r="N11" s="18">
        <v>81.400660746946997</v>
      </c>
      <c r="O11" s="10" t="s">
        <v>152</v>
      </c>
      <c r="P11" s="18">
        <v>102.236765085592</v>
      </c>
      <c r="Q11" s="10" t="s">
        <v>152</v>
      </c>
      <c r="R11" s="18">
        <v>63.873846941949402</v>
      </c>
      <c r="S11" s="10" t="s">
        <v>169</v>
      </c>
    </row>
    <row r="12" spans="1:19" x14ac:dyDescent="0.2">
      <c r="A12" s="12" t="s">
        <v>171</v>
      </c>
      <c r="B12" s="18">
        <v>51.316034134202603</v>
      </c>
      <c r="C12" s="10" t="s">
        <v>152</v>
      </c>
      <c r="D12" s="18">
        <v>58.131320017068802</v>
      </c>
      <c r="E12" s="10" t="s">
        <v>152</v>
      </c>
      <c r="F12" s="18">
        <v>75.3541666666667</v>
      </c>
      <c r="G12" s="10" t="s">
        <v>152</v>
      </c>
      <c r="H12" s="18">
        <v>61.994872831602102</v>
      </c>
      <c r="I12" s="10" t="s">
        <v>152</v>
      </c>
      <c r="J12" s="18">
        <v>0</v>
      </c>
      <c r="K12" s="10" t="s">
        <v>167</v>
      </c>
      <c r="L12" s="18">
        <v>60.3166132080095</v>
      </c>
      <c r="M12" s="10" t="s">
        <v>152</v>
      </c>
      <c r="N12" s="18">
        <v>79.939841995780696</v>
      </c>
      <c r="O12" s="10" t="s">
        <v>152</v>
      </c>
      <c r="P12" s="18">
        <v>107.216393617731</v>
      </c>
      <c r="Q12" s="10" t="s">
        <v>152</v>
      </c>
      <c r="R12" s="18">
        <v>64.723607603621105</v>
      </c>
      <c r="S12" s="10" t="s">
        <v>169</v>
      </c>
    </row>
    <row r="13" spans="1:19" x14ac:dyDescent="0.2">
      <c r="A13" s="12" t="s">
        <v>172</v>
      </c>
      <c r="B13" s="18">
        <v>50.752136285456899</v>
      </c>
      <c r="C13" s="10" t="s">
        <v>152</v>
      </c>
      <c r="D13" s="18">
        <v>56.965880030836402</v>
      </c>
      <c r="E13" s="10" t="s">
        <v>152</v>
      </c>
      <c r="F13" s="18">
        <v>87.324366453158703</v>
      </c>
      <c r="G13" s="10" t="s">
        <v>152</v>
      </c>
      <c r="H13" s="18">
        <v>62.135901519017096</v>
      </c>
      <c r="I13" s="10" t="s">
        <v>152</v>
      </c>
      <c r="J13" s="18">
        <v>0</v>
      </c>
      <c r="K13" s="10" t="s">
        <v>167</v>
      </c>
      <c r="L13" s="18">
        <v>61.840954960983503</v>
      </c>
      <c r="M13" s="10" t="s">
        <v>152</v>
      </c>
      <c r="N13" s="18">
        <v>77.069535502254595</v>
      </c>
      <c r="O13" s="10" t="s">
        <v>152</v>
      </c>
      <c r="P13" s="18">
        <v>108.037221220295</v>
      </c>
      <c r="Q13" s="10" t="s">
        <v>152</v>
      </c>
      <c r="R13" s="18">
        <v>63.931568680681103</v>
      </c>
      <c r="S13" s="10" t="s">
        <v>169</v>
      </c>
    </row>
    <row r="14" spans="1:19" x14ac:dyDescent="0.2">
      <c r="A14" s="12" t="s">
        <v>173</v>
      </c>
      <c r="B14" s="18">
        <v>52.028901546221299</v>
      </c>
      <c r="C14" s="10" t="s">
        <v>152</v>
      </c>
      <c r="D14" s="18">
        <v>56.037481345287098</v>
      </c>
      <c r="E14" s="10" t="s">
        <v>152</v>
      </c>
      <c r="F14" s="18">
        <v>87.209727494531904</v>
      </c>
      <c r="G14" s="10" t="s">
        <v>152</v>
      </c>
      <c r="H14" s="18">
        <v>65.069105945906401</v>
      </c>
      <c r="I14" s="10" t="s">
        <v>152</v>
      </c>
      <c r="J14" s="18">
        <v>0</v>
      </c>
      <c r="K14" s="10" t="s">
        <v>167</v>
      </c>
      <c r="L14" s="18">
        <v>64.629068381413603</v>
      </c>
      <c r="M14" s="10" t="s">
        <v>152</v>
      </c>
      <c r="N14" s="18">
        <v>79.209925881638</v>
      </c>
      <c r="O14" s="10" t="s">
        <v>152</v>
      </c>
      <c r="P14" s="18">
        <v>118.33686165768199</v>
      </c>
      <c r="Q14" s="10" t="s">
        <v>152</v>
      </c>
      <c r="R14" s="18">
        <v>65.921620922191295</v>
      </c>
      <c r="S14" s="10" t="s">
        <v>169</v>
      </c>
    </row>
    <row r="15" spans="1:19" x14ac:dyDescent="0.2">
      <c r="A15" s="12" t="s">
        <v>174</v>
      </c>
      <c r="B15" s="18">
        <v>51.778372845452701</v>
      </c>
      <c r="C15" s="10" t="s">
        <v>152</v>
      </c>
      <c r="D15" s="18">
        <v>59.352260540809098</v>
      </c>
      <c r="E15" s="10" t="s">
        <v>152</v>
      </c>
      <c r="F15" s="18">
        <v>85.617199452451899</v>
      </c>
      <c r="G15" s="10" t="s">
        <v>152</v>
      </c>
      <c r="H15" s="18">
        <v>66.1505663303803</v>
      </c>
      <c r="I15" s="10" t="s">
        <v>152</v>
      </c>
      <c r="J15" s="18">
        <v>0</v>
      </c>
      <c r="K15" s="10" t="s">
        <v>167</v>
      </c>
      <c r="L15" s="18">
        <v>66.843518138279507</v>
      </c>
      <c r="M15" s="10" t="s">
        <v>152</v>
      </c>
      <c r="N15" s="18">
        <v>81.715678581847399</v>
      </c>
      <c r="O15" s="10" t="s">
        <v>152</v>
      </c>
      <c r="P15" s="18">
        <v>126.20899830351</v>
      </c>
      <c r="Q15" s="10" t="s">
        <v>152</v>
      </c>
      <c r="R15" s="18">
        <v>68.781765678507099</v>
      </c>
      <c r="S15" s="10" t="s">
        <v>169</v>
      </c>
    </row>
    <row r="16" spans="1:19" x14ac:dyDescent="0.2">
      <c r="A16" s="12" t="s">
        <v>176</v>
      </c>
      <c r="B16" s="18">
        <v>51.4226203790965</v>
      </c>
      <c r="C16" s="10" t="s">
        <v>152</v>
      </c>
      <c r="D16" s="18">
        <v>63.947477628613498</v>
      </c>
      <c r="E16" s="10" t="s">
        <v>152</v>
      </c>
      <c r="F16" s="18">
        <v>85.643505076441897</v>
      </c>
      <c r="G16" s="10" t="s">
        <v>152</v>
      </c>
      <c r="H16" s="18">
        <v>69.656834945704205</v>
      </c>
      <c r="I16" s="10" t="s">
        <v>152</v>
      </c>
      <c r="J16" s="18">
        <v>0</v>
      </c>
      <c r="K16" s="10" t="s">
        <v>167</v>
      </c>
      <c r="L16" s="18">
        <v>61.069716202525697</v>
      </c>
      <c r="M16" s="10" t="s">
        <v>152</v>
      </c>
      <c r="N16" s="18">
        <v>83.253904556763104</v>
      </c>
      <c r="O16" s="10" t="s">
        <v>152</v>
      </c>
      <c r="P16" s="18">
        <v>138.79312647861201</v>
      </c>
      <c r="Q16" s="10" t="s">
        <v>152</v>
      </c>
      <c r="R16" s="18">
        <v>72.625634332356697</v>
      </c>
      <c r="S16" s="10" t="s">
        <v>169</v>
      </c>
    </row>
    <row r="17" spans="1:19" x14ac:dyDescent="0.2">
      <c r="A17" s="12" t="s">
        <v>177</v>
      </c>
      <c r="B17" s="18">
        <v>55.4346675660016</v>
      </c>
      <c r="C17" s="10" t="s">
        <v>152</v>
      </c>
      <c r="D17" s="18">
        <v>15.1380666194132</v>
      </c>
      <c r="E17" s="10" t="s">
        <v>169</v>
      </c>
      <c r="F17" s="18">
        <v>86.481249829956099</v>
      </c>
      <c r="G17" s="10" t="s">
        <v>152</v>
      </c>
      <c r="H17" s="18">
        <v>67.555088894077699</v>
      </c>
      <c r="I17" s="10" t="s">
        <v>152</v>
      </c>
      <c r="J17" s="18">
        <v>0</v>
      </c>
      <c r="K17" s="10" t="s">
        <v>167</v>
      </c>
      <c r="L17" s="18">
        <v>69.256971632909796</v>
      </c>
      <c r="M17" s="10" t="s">
        <v>152</v>
      </c>
      <c r="N17" s="18">
        <v>80.829948365491205</v>
      </c>
      <c r="O17" s="10" t="s">
        <v>152</v>
      </c>
      <c r="P17" s="18">
        <v>135.37886571487499</v>
      </c>
      <c r="Q17" s="10" t="s">
        <v>152</v>
      </c>
      <c r="R17" s="18">
        <v>55.758818411244398</v>
      </c>
      <c r="S17" s="10" t="s">
        <v>169</v>
      </c>
    </row>
    <row r="18" spans="1:19" x14ac:dyDescent="0.2">
      <c r="A18" s="12" t="s">
        <v>178</v>
      </c>
      <c r="B18" s="18">
        <v>50.159371295605197</v>
      </c>
      <c r="C18" s="10" t="s">
        <v>152</v>
      </c>
      <c r="D18" s="18">
        <v>54.484984264582003</v>
      </c>
      <c r="E18" s="10" t="s">
        <v>152</v>
      </c>
      <c r="F18" s="18">
        <v>81.128300494516296</v>
      </c>
      <c r="G18" s="10" t="s">
        <v>152</v>
      </c>
      <c r="H18" s="18">
        <v>63.567720175275802</v>
      </c>
      <c r="I18" s="10" t="s">
        <v>152</v>
      </c>
      <c r="J18" s="18">
        <v>0</v>
      </c>
      <c r="K18" s="10" t="s">
        <v>167</v>
      </c>
      <c r="L18" s="18">
        <v>63.833331425962903</v>
      </c>
      <c r="M18" s="10" t="s">
        <v>152</v>
      </c>
      <c r="N18" s="18">
        <v>76.966773589943003</v>
      </c>
      <c r="O18" s="10" t="s">
        <v>152</v>
      </c>
      <c r="P18" s="18">
        <v>133.965586847466</v>
      </c>
      <c r="Q18" s="10" t="s">
        <v>152</v>
      </c>
      <c r="R18" s="18">
        <v>66.499637411383205</v>
      </c>
      <c r="S18" s="10" t="s">
        <v>169</v>
      </c>
    </row>
    <row r="19" spans="1:19" x14ac:dyDescent="0.2">
      <c r="A19" s="12" t="s">
        <v>179</v>
      </c>
      <c r="B19" s="18">
        <v>48.214939787213197</v>
      </c>
      <c r="C19" s="10" t="s">
        <v>152</v>
      </c>
      <c r="D19" s="18">
        <v>59.172789948523601</v>
      </c>
      <c r="E19" s="10" t="s">
        <v>152</v>
      </c>
      <c r="F19" s="18">
        <v>92.056994152798296</v>
      </c>
      <c r="G19" s="10" t="s">
        <v>152</v>
      </c>
      <c r="H19" s="18">
        <v>68.490356029189101</v>
      </c>
      <c r="I19" s="10" t="s">
        <v>152</v>
      </c>
      <c r="J19" s="18">
        <v>0</v>
      </c>
      <c r="K19" s="10" t="s">
        <v>167</v>
      </c>
      <c r="L19" s="18">
        <v>68.915926966860098</v>
      </c>
      <c r="M19" s="10" t="s">
        <v>152</v>
      </c>
      <c r="N19" s="18">
        <v>84.9345036000459</v>
      </c>
      <c r="O19" s="10" t="s">
        <v>152</v>
      </c>
      <c r="P19" s="18">
        <v>139.82521372183601</v>
      </c>
      <c r="Q19" s="10" t="s">
        <v>152</v>
      </c>
      <c r="R19" s="18">
        <v>71.940192727992596</v>
      </c>
      <c r="S19" s="10" t="s">
        <v>169</v>
      </c>
    </row>
    <row r="20" spans="1:19" x14ac:dyDescent="0.2">
      <c r="A20" s="12" t="s">
        <v>180</v>
      </c>
      <c r="B20" s="18">
        <v>54.147399380073999</v>
      </c>
      <c r="C20" s="10" t="s">
        <v>152</v>
      </c>
      <c r="D20" s="18">
        <v>62.075359688733201</v>
      </c>
      <c r="E20" s="10" t="s">
        <v>152</v>
      </c>
      <c r="F20" s="18">
        <v>108.488959268057</v>
      </c>
      <c r="G20" s="10" t="s">
        <v>152</v>
      </c>
      <c r="H20" s="18">
        <v>72.847094809494294</v>
      </c>
      <c r="I20" s="10" t="s">
        <v>152</v>
      </c>
      <c r="J20" s="18">
        <v>0</v>
      </c>
      <c r="K20" s="10" t="s">
        <v>167</v>
      </c>
      <c r="L20" s="18">
        <v>73.924313246126104</v>
      </c>
      <c r="M20" s="10" t="s">
        <v>152</v>
      </c>
      <c r="N20" s="18">
        <v>91.304633800689004</v>
      </c>
      <c r="O20" s="10" t="s">
        <v>152</v>
      </c>
      <c r="P20" s="18">
        <v>145.118852075517</v>
      </c>
      <c r="Q20" s="10" t="s">
        <v>168</v>
      </c>
      <c r="R20" s="18">
        <v>76.423373611576594</v>
      </c>
      <c r="S20" s="10" t="s">
        <v>169</v>
      </c>
    </row>
    <row r="21" spans="1:19" x14ac:dyDescent="0.2">
      <c r="A21" s="12" t="s">
        <v>181</v>
      </c>
      <c r="B21" s="18">
        <v>50.404056514746699</v>
      </c>
      <c r="C21" s="10" t="s">
        <v>152</v>
      </c>
      <c r="D21" s="18">
        <v>55.775223579329001</v>
      </c>
      <c r="E21" s="10" t="s">
        <v>152</v>
      </c>
      <c r="F21" s="18">
        <v>116.45049872709799</v>
      </c>
      <c r="G21" s="10" t="s">
        <v>152</v>
      </c>
      <c r="H21" s="18">
        <v>66.233030645880902</v>
      </c>
      <c r="I21" s="10" t="s">
        <v>152</v>
      </c>
      <c r="J21" s="18">
        <v>45.878111215966896</v>
      </c>
      <c r="K21" s="10" t="s">
        <v>152</v>
      </c>
      <c r="L21" s="18">
        <v>71.164091435330207</v>
      </c>
      <c r="M21" s="10" t="s">
        <v>152</v>
      </c>
      <c r="N21" s="18">
        <v>83.057832589850094</v>
      </c>
      <c r="O21" s="10" t="s">
        <v>152</v>
      </c>
      <c r="P21" s="18">
        <v>140.728471668183</v>
      </c>
      <c r="Q21" s="10" t="s">
        <v>152</v>
      </c>
      <c r="R21" s="18">
        <v>73.939780561266602</v>
      </c>
      <c r="S21" s="10" t="s">
        <v>152</v>
      </c>
    </row>
    <row r="22" spans="1:19" x14ac:dyDescent="0.2">
      <c r="A22" s="12" t="s">
        <v>182</v>
      </c>
      <c r="B22" s="18">
        <v>48.352677022577502</v>
      </c>
      <c r="C22" s="10" t="s">
        <v>152</v>
      </c>
      <c r="D22" s="18">
        <v>55.758048523703899</v>
      </c>
      <c r="E22" s="10" t="s">
        <v>152</v>
      </c>
      <c r="F22" s="18">
        <v>130.24733799901301</v>
      </c>
      <c r="G22" s="10" t="s">
        <v>152</v>
      </c>
      <c r="H22" s="18">
        <v>66.540077240958794</v>
      </c>
      <c r="I22" s="10" t="s">
        <v>152</v>
      </c>
      <c r="J22" s="18">
        <v>46.433407247491601</v>
      </c>
      <c r="K22" s="10" t="s">
        <v>152</v>
      </c>
      <c r="L22" s="18">
        <v>70.428992903277205</v>
      </c>
      <c r="M22" s="10" t="s">
        <v>152</v>
      </c>
      <c r="N22" s="18">
        <v>83.961917160429806</v>
      </c>
      <c r="O22" s="10" t="s">
        <v>152</v>
      </c>
      <c r="P22" s="18">
        <v>145.224732150672</v>
      </c>
      <c r="Q22" s="10" t="s">
        <v>152</v>
      </c>
      <c r="R22" s="18">
        <v>74.822564206436795</v>
      </c>
      <c r="S22" s="10" t="s">
        <v>152</v>
      </c>
    </row>
    <row r="23" spans="1:19" x14ac:dyDescent="0.2">
      <c r="A23" s="12" t="s">
        <v>184</v>
      </c>
      <c r="B23" s="18">
        <v>45.976937561607798</v>
      </c>
      <c r="C23" s="10" t="s">
        <v>152</v>
      </c>
      <c r="D23" s="18">
        <v>59.941700083045802</v>
      </c>
      <c r="E23" s="10" t="s">
        <v>152</v>
      </c>
      <c r="F23" s="18">
        <v>142.01915523183101</v>
      </c>
      <c r="G23" s="10" t="s">
        <v>152</v>
      </c>
      <c r="H23" s="18">
        <v>70.584341186727002</v>
      </c>
      <c r="I23" s="10" t="s">
        <v>152</v>
      </c>
      <c r="J23" s="18">
        <v>48.231272931512798</v>
      </c>
      <c r="K23" s="10" t="s">
        <v>152</v>
      </c>
      <c r="L23" s="18">
        <v>75.032911887786199</v>
      </c>
      <c r="M23" s="10" t="s">
        <v>152</v>
      </c>
      <c r="N23" s="18">
        <v>88.935540988151701</v>
      </c>
      <c r="O23" s="10" t="s">
        <v>152</v>
      </c>
      <c r="P23" s="18">
        <v>143.448011513437</v>
      </c>
      <c r="Q23" s="10" t="s">
        <v>152</v>
      </c>
      <c r="R23" s="18">
        <v>78.318707988529098</v>
      </c>
      <c r="S23" s="10" t="s">
        <v>152</v>
      </c>
    </row>
    <row r="24" spans="1:19" x14ac:dyDescent="0.2">
      <c r="A24" s="12" t="s">
        <v>185</v>
      </c>
      <c r="B24" s="18">
        <v>41.547669541448698</v>
      </c>
      <c r="C24" s="10" t="s">
        <v>152</v>
      </c>
      <c r="D24" s="18">
        <v>55.413112020482799</v>
      </c>
      <c r="E24" s="10" t="s">
        <v>152</v>
      </c>
      <c r="F24" s="18">
        <v>127.352885931983</v>
      </c>
      <c r="G24" s="10" t="s">
        <v>152</v>
      </c>
      <c r="H24" s="18">
        <v>65.082208062333905</v>
      </c>
      <c r="I24" s="10" t="s">
        <v>152</v>
      </c>
      <c r="J24" s="18">
        <v>44.754826600423399</v>
      </c>
      <c r="K24" s="10" t="s">
        <v>152</v>
      </c>
      <c r="L24" s="18">
        <v>70.3912060436475</v>
      </c>
      <c r="M24" s="10" t="s">
        <v>152</v>
      </c>
      <c r="N24" s="18">
        <v>81.354912242107005</v>
      </c>
      <c r="O24" s="10" t="s">
        <v>175</v>
      </c>
      <c r="P24" s="18">
        <v>134.101863233486</v>
      </c>
      <c r="Q24" s="10" t="s">
        <v>152</v>
      </c>
      <c r="R24" s="18">
        <v>72.249973852856002</v>
      </c>
      <c r="S24" s="10" t="s">
        <v>152</v>
      </c>
    </row>
    <row r="25" spans="1:19" x14ac:dyDescent="0.2">
      <c r="A25" s="12" t="s">
        <v>187</v>
      </c>
      <c r="B25" s="18">
        <v>38.525932443662299</v>
      </c>
      <c r="C25" s="10" t="s">
        <v>152</v>
      </c>
      <c r="D25" s="18">
        <v>57.847813440537699</v>
      </c>
      <c r="E25" s="10" t="s">
        <v>152</v>
      </c>
      <c r="F25" s="18">
        <v>142.774205800168</v>
      </c>
      <c r="G25" s="10" t="s">
        <v>152</v>
      </c>
      <c r="H25" s="18">
        <v>67.611994144884207</v>
      </c>
      <c r="I25" s="10" t="s">
        <v>152</v>
      </c>
      <c r="J25" s="18">
        <v>45.7751347856655</v>
      </c>
      <c r="K25" s="10" t="s">
        <v>152</v>
      </c>
      <c r="L25" s="18">
        <v>71.336097981615893</v>
      </c>
      <c r="M25" s="10" t="s">
        <v>152</v>
      </c>
      <c r="N25" s="18">
        <v>82.199838915784795</v>
      </c>
      <c r="O25" s="10" t="s">
        <v>152</v>
      </c>
      <c r="P25" s="18">
        <v>127.730697139399</v>
      </c>
      <c r="Q25" s="10" t="s">
        <v>210</v>
      </c>
      <c r="R25" s="18">
        <v>73.253947830055594</v>
      </c>
      <c r="S25" s="10" t="s">
        <v>152</v>
      </c>
    </row>
    <row r="26" spans="1:19" x14ac:dyDescent="0.2">
      <c r="A26" s="12" t="s">
        <v>188</v>
      </c>
      <c r="B26" s="18">
        <v>45.463071302887698</v>
      </c>
      <c r="C26" s="10" t="s">
        <v>186</v>
      </c>
      <c r="D26" s="18">
        <v>75.294553803687506</v>
      </c>
      <c r="E26" s="10" t="s">
        <v>186</v>
      </c>
      <c r="F26" s="18">
        <v>149.173459530451</v>
      </c>
      <c r="G26" s="10" t="s">
        <v>152</v>
      </c>
      <c r="H26" s="18">
        <v>80.956875825611306</v>
      </c>
      <c r="I26" s="10" t="s">
        <v>186</v>
      </c>
      <c r="J26" s="18">
        <v>54.891719644301403</v>
      </c>
      <c r="K26" s="10" t="s">
        <v>186</v>
      </c>
      <c r="L26" s="18">
        <v>85.122135830727004</v>
      </c>
      <c r="M26" s="10" t="s">
        <v>186</v>
      </c>
      <c r="N26" s="18">
        <v>100.096732854438</v>
      </c>
      <c r="O26" s="10" t="s">
        <v>186</v>
      </c>
      <c r="P26" s="18">
        <v>138.53743217952299</v>
      </c>
      <c r="Q26" s="10" t="s">
        <v>152</v>
      </c>
      <c r="R26" s="18">
        <v>88.354655742598297</v>
      </c>
      <c r="S26" s="10" t="s">
        <v>152</v>
      </c>
    </row>
    <row r="27" spans="1:19" x14ac:dyDescent="0.2">
      <c r="A27" s="12" t="s">
        <v>189</v>
      </c>
      <c r="B27" s="18">
        <v>43.120633374288403</v>
      </c>
      <c r="C27" s="10" t="s">
        <v>152</v>
      </c>
      <c r="D27" s="18">
        <v>74.636605116677302</v>
      </c>
      <c r="E27" s="10" t="s">
        <v>152</v>
      </c>
      <c r="F27" s="18">
        <v>145.376297519319</v>
      </c>
      <c r="G27" s="10" t="s">
        <v>194</v>
      </c>
      <c r="H27" s="18">
        <v>83.570453618701606</v>
      </c>
      <c r="I27" s="10" t="s">
        <v>152</v>
      </c>
      <c r="J27" s="18">
        <v>56.588215290652698</v>
      </c>
      <c r="K27" s="10" t="s">
        <v>152</v>
      </c>
      <c r="L27" s="18">
        <v>92.087501552718905</v>
      </c>
      <c r="M27" s="10" t="s">
        <v>152</v>
      </c>
      <c r="N27" s="18">
        <v>99.960230260350599</v>
      </c>
      <c r="O27" s="10" t="s">
        <v>152</v>
      </c>
      <c r="P27" s="18">
        <v>141.02153466499601</v>
      </c>
      <c r="Q27" s="10" t="s">
        <v>152</v>
      </c>
      <c r="R27" s="18">
        <v>89.112389502104307</v>
      </c>
      <c r="S27" s="10" t="s">
        <v>152</v>
      </c>
    </row>
    <row r="28" spans="1:19" x14ac:dyDescent="0.2">
      <c r="A28" s="12" t="s">
        <v>190</v>
      </c>
      <c r="B28" s="18">
        <v>41.021789746956401</v>
      </c>
      <c r="C28" s="10" t="s">
        <v>152</v>
      </c>
      <c r="D28" s="18">
        <v>79.459013084133403</v>
      </c>
      <c r="E28" s="10" t="s">
        <v>152</v>
      </c>
      <c r="F28" s="18">
        <v>131.46032925666799</v>
      </c>
      <c r="G28" s="10" t="s">
        <v>152</v>
      </c>
      <c r="H28" s="18">
        <v>88.650370694180594</v>
      </c>
      <c r="I28" s="10" t="s">
        <v>152</v>
      </c>
      <c r="J28" s="18">
        <v>59.058181194155203</v>
      </c>
      <c r="K28" s="10" t="s">
        <v>152</v>
      </c>
      <c r="L28" s="18">
        <v>96.795260831754604</v>
      </c>
      <c r="M28" s="10" t="s">
        <v>152</v>
      </c>
      <c r="N28" s="18">
        <v>110.669352078701</v>
      </c>
      <c r="O28" s="10" t="s">
        <v>152</v>
      </c>
      <c r="P28" s="18">
        <v>147.94075367324399</v>
      </c>
      <c r="Q28" s="10" t="s">
        <v>152</v>
      </c>
      <c r="R28" s="18">
        <v>95.286108477329904</v>
      </c>
      <c r="S28" s="10" t="s">
        <v>152</v>
      </c>
    </row>
    <row r="29" spans="1:19" x14ac:dyDescent="0.2">
      <c r="A29" s="12" t="s">
        <v>191</v>
      </c>
      <c r="B29" s="18">
        <v>48.126046764545997</v>
      </c>
      <c r="C29" s="10" t="s">
        <v>152</v>
      </c>
      <c r="D29" s="18">
        <v>90.844360754549101</v>
      </c>
      <c r="E29" s="10" t="s">
        <v>152</v>
      </c>
      <c r="F29" s="18">
        <v>110.03334182806699</v>
      </c>
      <c r="G29" s="10" t="s">
        <v>152</v>
      </c>
      <c r="H29" s="18">
        <v>94.809510544047299</v>
      </c>
      <c r="I29" s="10" t="s">
        <v>152</v>
      </c>
      <c r="J29" s="18">
        <v>63.021565654058897</v>
      </c>
      <c r="K29" s="10" t="s">
        <v>152</v>
      </c>
      <c r="L29" s="18">
        <v>101.229409999373</v>
      </c>
      <c r="M29" s="10" t="s">
        <v>152</v>
      </c>
      <c r="N29" s="18">
        <v>120.730931743223</v>
      </c>
      <c r="O29" s="10" t="s">
        <v>152</v>
      </c>
      <c r="P29" s="18">
        <v>150.777868674628</v>
      </c>
      <c r="Q29" s="10" t="s">
        <v>152</v>
      </c>
      <c r="R29" s="18">
        <v>103.29942578905499</v>
      </c>
      <c r="S29" s="10" t="s">
        <v>152</v>
      </c>
    </row>
    <row r="30" spans="1:19" x14ac:dyDescent="0.2">
      <c r="A30" s="12" t="s">
        <v>192</v>
      </c>
      <c r="B30" s="18">
        <v>47.080661332868999</v>
      </c>
      <c r="C30" s="10" t="s">
        <v>152</v>
      </c>
      <c r="D30" s="18">
        <v>86.442716247326501</v>
      </c>
      <c r="E30" s="10" t="s">
        <v>152</v>
      </c>
      <c r="F30" s="18">
        <v>101.597880219971</v>
      </c>
      <c r="G30" s="10" t="s">
        <v>152</v>
      </c>
      <c r="H30" s="18">
        <v>92.296468314052305</v>
      </c>
      <c r="I30" s="10" t="s">
        <v>152</v>
      </c>
      <c r="J30" s="18">
        <v>63.9903866001981</v>
      </c>
      <c r="K30" s="10" t="s">
        <v>152</v>
      </c>
      <c r="L30" s="18">
        <v>100.856121240566</v>
      </c>
      <c r="M30" s="10" t="s">
        <v>152</v>
      </c>
      <c r="N30" s="18">
        <v>114.934393978849</v>
      </c>
      <c r="O30" s="10" t="s">
        <v>152</v>
      </c>
      <c r="P30" s="18">
        <v>159.34993883723399</v>
      </c>
      <c r="Q30" s="10" t="s">
        <v>152</v>
      </c>
      <c r="R30" s="18">
        <v>100.856086363846</v>
      </c>
      <c r="S30" s="10" t="s">
        <v>152</v>
      </c>
    </row>
    <row r="31" spans="1:19" x14ac:dyDescent="0.2">
      <c r="A31" s="12" t="s">
        <v>193</v>
      </c>
      <c r="B31" s="18">
        <v>49.0704112144807</v>
      </c>
      <c r="C31" s="10" t="s">
        <v>152</v>
      </c>
      <c r="D31" s="18">
        <v>95.122894376563593</v>
      </c>
      <c r="E31" s="10" t="s">
        <v>152</v>
      </c>
      <c r="F31" s="18">
        <v>94.135504667043506</v>
      </c>
      <c r="G31" s="10" t="s">
        <v>224</v>
      </c>
      <c r="H31" s="18">
        <v>99.119726839571996</v>
      </c>
      <c r="I31" s="10" t="s">
        <v>152</v>
      </c>
      <c r="J31" s="18">
        <v>69.873462523067602</v>
      </c>
      <c r="K31" s="10" t="s">
        <v>152</v>
      </c>
      <c r="L31" s="18">
        <v>117.76170422774101</v>
      </c>
      <c r="M31" s="10" t="s">
        <v>152</v>
      </c>
      <c r="N31" s="18">
        <v>123.444602107687</v>
      </c>
      <c r="O31" s="10" t="s">
        <v>152</v>
      </c>
      <c r="P31" s="18">
        <v>163.20372374253299</v>
      </c>
      <c r="Q31" s="10" t="s">
        <v>152</v>
      </c>
      <c r="R31" s="18">
        <v>108.418219699126</v>
      </c>
      <c r="S31" s="10" t="s">
        <v>152</v>
      </c>
    </row>
    <row r="32" spans="1:19" x14ac:dyDescent="0.2">
      <c r="A32" s="15" t="s">
        <v>195</v>
      </c>
      <c r="B32" s="19">
        <v>41.2767881919901</v>
      </c>
      <c r="C32" s="14" t="s">
        <v>152</v>
      </c>
      <c r="D32" s="19">
        <v>84.0641544574585</v>
      </c>
      <c r="E32" s="14" t="s">
        <v>152</v>
      </c>
      <c r="F32" s="19">
        <v>82.915574894290003</v>
      </c>
      <c r="G32" s="14" t="s">
        <v>152</v>
      </c>
      <c r="H32" s="19">
        <v>90.660352985250697</v>
      </c>
      <c r="I32" s="14" t="s">
        <v>152</v>
      </c>
      <c r="J32" s="19">
        <v>66.180881284270299</v>
      </c>
      <c r="K32" s="14" t="s">
        <v>152</v>
      </c>
      <c r="L32" s="19">
        <v>105.74775106238199</v>
      </c>
      <c r="M32" s="14" t="s">
        <v>152</v>
      </c>
      <c r="N32" s="19">
        <v>108.872904783175</v>
      </c>
      <c r="O32" s="14" t="s">
        <v>152</v>
      </c>
      <c r="P32" s="19">
        <v>160.84066115611299</v>
      </c>
      <c r="Q32" s="14" t="s">
        <v>152</v>
      </c>
      <c r="R32" s="19">
        <v>98.578788562386407</v>
      </c>
      <c r="S32" s="14" t="s">
        <v>152</v>
      </c>
    </row>
    <row r="34" spans="1:2" x14ac:dyDescent="0.2">
      <c r="A34" s="16" t="s">
        <v>196</v>
      </c>
      <c r="B34" s="16" t="s">
        <v>229</v>
      </c>
    </row>
    <row r="36" spans="1:2" x14ac:dyDescent="0.2">
      <c r="B36" s="16" t="s">
        <v>389</v>
      </c>
    </row>
    <row r="37" spans="1:2" x14ac:dyDescent="0.2">
      <c r="B37" s="16" t="s">
        <v>390</v>
      </c>
    </row>
    <row r="38" spans="1:2" x14ac:dyDescent="0.2">
      <c r="B38" s="16" t="s">
        <v>391</v>
      </c>
    </row>
    <row r="39" spans="1:2" x14ac:dyDescent="0.2">
      <c r="B39" s="16" t="s">
        <v>392</v>
      </c>
    </row>
    <row r="40" spans="1:2" x14ac:dyDescent="0.2">
      <c r="B40" s="16" t="s">
        <v>393</v>
      </c>
    </row>
    <row r="41" spans="1:2" x14ac:dyDescent="0.2">
      <c r="B41" s="16" t="s">
        <v>394</v>
      </c>
    </row>
    <row r="42" spans="1:2" x14ac:dyDescent="0.2">
      <c r="B42" s="16" t="s">
        <v>363</v>
      </c>
    </row>
    <row r="44" spans="1:2" x14ac:dyDescent="0.2">
      <c r="B44" s="16" t="s">
        <v>203</v>
      </c>
    </row>
    <row r="45" spans="1:2" x14ac:dyDescent="0.2">
      <c r="B45" s="16" t="s">
        <v>204</v>
      </c>
    </row>
    <row r="48" spans="1:2" x14ac:dyDescent="0.2">
      <c r="A48" s="17" t="str">
        <f>HYPERLINK("#'LOTTERIES 12'!A2", "&lt;&lt;&lt; Previous table")</f>
        <v>&lt;&lt;&lt; Previous table</v>
      </c>
    </row>
    <row r="49" spans="1:1" x14ac:dyDescent="0.2">
      <c r="A49" s="17" t="str">
        <f>HYPERLINK("#'LOTTERIES 14'!A2",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HYPERLINK("#'INDEX'!B79", "Link to index")</f>
        <v>Link to index</v>
      </c>
    </row>
    <row r="2" spans="1:19" ht="15.75" customHeight="1" x14ac:dyDescent="0.2">
      <c r="A2" s="27" t="s">
        <v>397</v>
      </c>
      <c r="B2" s="28"/>
      <c r="C2" s="28"/>
      <c r="D2" s="28"/>
      <c r="E2" s="28"/>
      <c r="F2" s="28"/>
      <c r="G2" s="28"/>
      <c r="H2" s="28"/>
      <c r="I2" s="28"/>
      <c r="J2" s="28"/>
      <c r="K2" s="28"/>
      <c r="L2" s="28"/>
      <c r="M2" s="28"/>
      <c r="N2" s="28"/>
      <c r="O2" s="28"/>
      <c r="P2" s="28"/>
      <c r="Q2" s="28"/>
      <c r="R2" s="28"/>
      <c r="S2" s="28"/>
    </row>
    <row r="3" spans="1:19" ht="15.75" customHeight="1" x14ac:dyDescent="0.2">
      <c r="A3" s="27" t="s">
        <v>90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167</v>
      </c>
      <c r="D7" s="18">
        <v>116.846233371072</v>
      </c>
      <c r="E7" s="10" t="s">
        <v>152</v>
      </c>
      <c r="F7" s="18">
        <v>182.0498004319</v>
      </c>
      <c r="G7" s="10" t="s">
        <v>152</v>
      </c>
      <c r="H7" s="18">
        <v>145.77586893488001</v>
      </c>
      <c r="I7" s="10" t="s">
        <v>152</v>
      </c>
      <c r="J7" s="18">
        <v>0</v>
      </c>
      <c r="K7" s="10" t="s">
        <v>167</v>
      </c>
      <c r="L7" s="18">
        <v>121.04325175532099</v>
      </c>
      <c r="M7" s="10" t="s">
        <v>152</v>
      </c>
      <c r="N7" s="18">
        <v>166.08114143858899</v>
      </c>
      <c r="O7" s="10" t="s">
        <v>152</v>
      </c>
      <c r="P7" s="18">
        <v>182.05810106638401</v>
      </c>
      <c r="Q7" s="10" t="s">
        <v>152</v>
      </c>
      <c r="R7" s="18">
        <v>130.14579217563301</v>
      </c>
      <c r="S7" s="10" t="s">
        <v>169</v>
      </c>
    </row>
    <row r="8" spans="1:19" x14ac:dyDescent="0.2">
      <c r="A8" s="12" t="s">
        <v>164</v>
      </c>
      <c r="B8" s="18">
        <v>0</v>
      </c>
      <c r="C8" s="10" t="s">
        <v>167</v>
      </c>
      <c r="D8" s="18">
        <v>98.790601130982097</v>
      </c>
      <c r="E8" s="10" t="s">
        <v>152</v>
      </c>
      <c r="F8" s="18">
        <v>152.54437233073199</v>
      </c>
      <c r="G8" s="10" t="s">
        <v>152</v>
      </c>
      <c r="H8" s="18">
        <v>115.06835865469399</v>
      </c>
      <c r="I8" s="10" t="s">
        <v>152</v>
      </c>
      <c r="J8" s="18">
        <v>0</v>
      </c>
      <c r="K8" s="10" t="s">
        <v>167</v>
      </c>
      <c r="L8" s="18">
        <v>106.536673429994</v>
      </c>
      <c r="M8" s="10" t="s">
        <v>152</v>
      </c>
      <c r="N8" s="18">
        <v>144.78404953742501</v>
      </c>
      <c r="O8" s="10" t="s">
        <v>152</v>
      </c>
      <c r="P8" s="18">
        <v>181.67494253766</v>
      </c>
      <c r="Q8" s="10" t="s">
        <v>152</v>
      </c>
      <c r="R8" s="18">
        <v>112.51438023231201</v>
      </c>
      <c r="S8" s="10" t="s">
        <v>169</v>
      </c>
    </row>
    <row r="9" spans="1:19" x14ac:dyDescent="0.2">
      <c r="A9" s="12" t="s">
        <v>165</v>
      </c>
      <c r="B9" s="18">
        <v>0</v>
      </c>
      <c r="C9" s="10" t="s">
        <v>167</v>
      </c>
      <c r="D9" s="18">
        <v>97.931247915447898</v>
      </c>
      <c r="E9" s="10" t="s">
        <v>152</v>
      </c>
      <c r="F9" s="18">
        <v>139.45473089369099</v>
      </c>
      <c r="G9" s="10" t="s">
        <v>152</v>
      </c>
      <c r="H9" s="18">
        <v>109.833014080957</v>
      </c>
      <c r="I9" s="10" t="s">
        <v>152</v>
      </c>
      <c r="J9" s="18">
        <v>0</v>
      </c>
      <c r="K9" s="10" t="s">
        <v>167</v>
      </c>
      <c r="L9" s="18">
        <v>107.259143621886</v>
      </c>
      <c r="M9" s="10" t="s">
        <v>152</v>
      </c>
      <c r="N9" s="18">
        <v>135.11003414369</v>
      </c>
      <c r="O9" s="10" t="s">
        <v>152</v>
      </c>
      <c r="P9" s="18">
        <v>174.40670995924299</v>
      </c>
      <c r="Q9" s="10" t="s">
        <v>152</v>
      </c>
      <c r="R9" s="18">
        <v>108.11146824836101</v>
      </c>
      <c r="S9" s="10" t="s">
        <v>169</v>
      </c>
    </row>
    <row r="10" spans="1:19" x14ac:dyDescent="0.2">
      <c r="A10" s="12" t="s">
        <v>166</v>
      </c>
      <c r="B10" s="18">
        <v>99.403221604138395</v>
      </c>
      <c r="C10" s="10" t="s">
        <v>152</v>
      </c>
      <c r="D10" s="18">
        <v>101.161587619416</v>
      </c>
      <c r="E10" s="10" t="s">
        <v>152</v>
      </c>
      <c r="F10" s="18">
        <v>134.87802506304999</v>
      </c>
      <c r="G10" s="10" t="s">
        <v>152</v>
      </c>
      <c r="H10" s="18">
        <v>110.541385331359</v>
      </c>
      <c r="I10" s="10" t="s">
        <v>152</v>
      </c>
      <c r="J10" s="18">
        <v>0</v>
      </c>
      <c r="K10" s="10" t="s">
        <v>167</v>
      </c>
      <c r="L10" s="18">
        <v>108.96236112047799</v>
      </c>
      <c r="M10" s="10" t="s">
        <v>152</v>
      </c>
      <c r="N10" s="18">
        <v>143.48055569021</v>
      </c>
      <c r="O10" s="10" t="s">
        <v>152</v>
      </c>
      <c r="P10" s="18">
        <v>177.88705522329201</v>
      </c>
      <c r="Q10" s="10" t="s">
        <v>152</v>
      </c>
      <c r="R10" s="18">
        <v>113.48842226725699</v>
      </c>
      <c r="S10" s="10" t="s">
        <v>169</v>
      </c>
    </row>
    <row r="11" spans="1:19" x14ac:dyDescent="0.2">
      <c r="A11" s="12" t="s">
        <v>170</v>
      </c>
      <c r="B11" s="18">
        <v>93.135978289698102</v>
      </c>
      <c r="C11" s="10" t="s">
        <v>152</v>
      </c>
      <c r="D11" s="18">
        <v>99.302786015390097</v>
      </c>
      <c r="E11" s="10" t="s">
        <v>152</v>
      </c>
      <c r="F11" s="18">
        <v>129.46926006830901</v>
      </c>
      <c r="G11" s="10" t="s">
        <v>152</v>
      </c>
      <c r="H11" s="18">
        <v>107.236305922917</v>
      </c>
      <c r="I11" s="10" t="s">
        <v>152</v>
      </c>
      <c r="J11" s="18">
        <v>0</v>
      </c>
      <c r="K11" s="10" t="s">
        <v>167</v>
      </c>
      <c r="L11" s="18">
        <v>106.070817975905</v>
      </c>
      <c r="M11" s="10" t="s">
        <v>152</v>
      </c>
      <c r="N11" s="18">
        <v>142.85449291446201</v>
      </c>
      <c r="O11" s="10" t="s">
        <v>152</v>
      </c>
      <c r="P11" s="18">
        <v>179.420917465526</v>
      </c>
      <c r="Q11" s="10" t="s">
        <v>152</v>
      </c>
      <c r="R11" s="18">
        <v>112.09572418280899</v>
      </c>
      <c r="S11" s="10" t="s">
        <v>169</v>
      </c>
    </row>
    <row r="12" spans="1:19" x14ac:dyDescent="0.2">
      <c r="A12" s="12" t="s">
        <v>171</v>
      </c>
      <c r="B12" s="18">
        <v>87.996157124495397</v>
      </c>
      <c r="C12" s="10" t="s">
        <v>152</v>
      </c>
      <c r="D12" s="18">
        <v>99.682932564480694</v>
      </c>
      <c r="E12" s="10" t="s">
        <v>152</v>
      </c>
      <c r="F12" s="18">
        <v>129.21647593896699</v>
      </c>
      <c r="G12" s="10" t="s">
        <v>152</v>
      </c>
      <c r="H12" s="18">
        <v>106.308109397853</v>
      </c>
      <c r="I12" s="10" t="s">
        <v>152</v>
      </c>
      <c r="J12" s="18">
        <v>0</v>
      </c>
      <c r="K12" s="10" t="s">
        <v>167</v>
      </c>
      <c r="L12" s="18">
        <v>103.430248705284</v>
      </c>
      <c r="M12" s="10" t="s">
        <v>152</v>
      </c>
      <c r="N12" s="18">
        <v>137.079940323751</v>
      </c>
      <c r="O12" s="10" t="s">
        <v>152</v>
      </c>
      <c r="P12" s="18">
        <v>183.853463703644</v>
      </c>
      <c r="Q12" s="10" t="s">
        <v>152</v>
      </c>
      <c r="R12" s="18">
        <v>110.987313038604</v>
      </c>
      <c r="S12" s="10" t="s">
        <v>169</v>
      </c>
    </row>
    <row r="13" spans="1:19" x14ac:dyDescent="0.2">
      <c r="A13" s="12" t="s">
        <v>172</v>
      </c>
      <c r="B13" s="18">
        <v>84.355939832824205</v>
      </c>
      <c r="C13" s="10" t="s">
        <v>152</v>
      </c>
      <c r="D13" s="18">
        <v>94.683902986407304</v>
      </c>
      <c r="E13" s="10" t="s">
        <v>152</v>
      </c>
      <c r="F13" s="18">
        <v>145.143230248083</v>
      </c>
      <c r="G13" s="10" t="s">
        <v>152</v>
      </c>
      <c r="H13" s="18">
        <v>103.277078633998</v>
      </c>
      <c r="I13" s="10" t="s">
        <v>152</v>
      </c>
      <c r="J13" s="18">
        <v>0</v>
      </c>
      <c r="K13" s="10" t="s">
        <v>167</v>
      </c>
      <c r="L13" s="18">
        <v>102.78684322866501</v>
      </c>
      <c r="M13" s="10" t="s">
        <v>152</v>
      </c>
      <c r="N13" s="18">
        <v>128.098511227297</v>
      </c>
      <c r="O13" s="10" t="s">
        <v>152</v>
      </c>
      <c r="P13" s="18">
        <v>179.57039841052401</v>
      </c>
      <c r="Q13" s="10" t="s">
        <v>152</v>
      </c>
      <c r="R13" s="18">
        <v>106.261685827617</v>
      </c>
      <c r="S13" s="10" t="s">
        <v>169</v>
      </c>
    </row>
    <row r="14" spans="1:19" x14ac:dyDescent="0.2">
      <c r="A14" s="12" t="s">
        <v>173</v>
      </c>
      <c r="B14" s="18">
        <v>84.040049927063805</v>
      </c>
      <c r="C14" s="10" t="s">
        <v>152</v>
      </c>
      <c r="D14" s="18">
        <v>90.514936700347704</v>
      </c>
      <c r="E14" s="10" t="s">
        <v>152</v>
      </c>
      <c r="F14" s="18">
        <v>140.86612699780099</v>
      </c>
      <c r="G14" s="10" t="s">
        <v>152</v>
      </c>
      <c r="H14" s="18">
        <v>105.103331992227</v>
      </c>
      <c r="I14" s="10" t="s">
        <v>152</v>
      </c>
      <c r="J14" s="18">
        <v>0</v>
      </c>
      <c r="K14" s="10" t="s">
        <v>167</v>
      </c>
      <c r="L14" s="18">
        <v>104.392558214754</v>
      </c>
      <c r="M14" s="10" t="s">
        <v>152</v>
      </c>
      <c r="N14" s="18">
        <v>127.94439105923</v>
      </c>
      <c r="O14" s="10" t="s">
        <v>152</v>
      </c>
      <c r="P14" s="18">
        <v>191.144449841761</v>
      </c>
      <c r="Q14" s="10" t="s">
        <v>152</v>
      </c>
      <c r="R14" s="18">
        <v>106.480362816276</v>
      </c>
      <c r="S14" s="10" t="s">
        <v>169</v>
      </c>
    </row>
    <row r="15" spans="1:19" x14ac:dyDescent="0.2">
      <c r="A15" s="12" t="s">
        <v>174</v>
      </c>
      <c r="B15" s="18">
        <v>80.8207294094085</v>
      </c>
      <c r="C15" s="10" t="s">
        <v>152</v>
      </c>
      <c r="D15" s="18">
        <v>92.642791292865496</v>
      </c>
      <c r="E15" s="10" t="s">
        <v>152</v>
      </c>
      <c r="F15" s="18">
        <v>133.63966709405199</v>
      </c>
      <c r="G15" s="10" t="s">
        <v>152</v>
      </c>
      <c r="H15" s="18">
        <v>103.25424936825399</v>
      </c>
      <c r="I15" s="10" t="s">
        <v>152</v>
      </c>
      <c r="J15" s="18">
        <v>0</v>
      </c>
      <c r="K15" s="10" t="s">
        <v>167</v>
      </c>
      <c r="L15" s="18">
        <v>104.335876068404</v>
      </c>
      <c r="M15" s="10" t="s">
        <v>152</v>
      </c>
      <c r="N15" s="18">
        <v>127.549793171025</v>
      </c>
      <c r="O15" s="10" t="s">
        <v>152</v>
      </c>
      <c r="P15" s="18">
        <v>196.99930183913301</v>
      </c>
      <c r="Q15" s="10" t="s">
        <v>152</v>
      </c>
      <c r="R15" s="18">
        <v>107.36128168408</v>
      </c>
      <c r="S15" s="10" t="s">
        <v>169</v>
      </c>
    </row>
    <row r="16" spans="1:19" x14ac:dyDescent="0.2">
      <c r="A16" s="12" t="s">
        <v>176</v>
      </c>
      <c r="B16" s="18">
        <v>77.893673793530297</v>
      </c>
      <c r="C16" s="10" t="s">
        <v>152</v>
      </c>
      <c r="D16" s="18">
        <v>96.866008103063095</v>
      </c>
      <c r="E16" s="10" t="s">
        <v>152</v>
      </c>
      <c r="F16" s="18">
        <v>129.73059711423701</v>
      </c>
      <c r="G16" s="10" t="s">
        <v>152</v>
      </c>
      <c r="H16" s="18">
        <v>105.514396947303</v>
      </c>
      <c r="I16" s="10" t="s">
        <v>152</v>
      </c>
      <c r="J16" s="18">
        <v>0</v>
      </c>
      <c r="K16" s="10" t="s">
        <v>167</v>
      </c>
      <c r="L16" s="18">
        <v>92.506848493405997</v>
      </c>
      <c r="M16" s="10" t="s">
        <v>152</v>
      </c>
      <c r="N16" s="18">
        <v>126.11089119484799</v>
      </c>
      <c r="O16" s="10" t="s">
        <v>152</v>
      </c>
      <c r="P16" s="18">
        <v>210.24028800959201</v>
      </c>
      <c r="Q16" s="10" t="s">
        <v>152</v>
      </c>
      <c r="R16" s="18">
        <v>110.01145853766</v>
      </c>
      <c r="S16" s="10" t="s">
        <v>169</v>
      </c>
    </row>
    <row r="17" spans="1:19" x14ac:dyDescent="0.2">
      <c r="A17" s="12" t="s">
        <v>177</v>
      </c>
      <c r="B17" s="18">
        <v>82.056787552105604</v>
      </c>
      <c r="C17" s="10" t="s">
        <v>152</v>
      </c>
      <c r="D17" s="18">
        <v>22.408019585575101</v>
      </c>
      <c r="E17" s="10" t="s">
        <v>169</v>
      </c>
      <c r="F17" s="18">
        <v>128.01327862367401</v>
      </c>
      <c r="G17" s="10" t="s">
        <v>152</v>
      </c>
      <c r="H17" s="18">
        <v>99.997958332571002</v>
      </c>
      <c r="I17" s="10" t="s">
        <v>152</v>
      </c>
      <c r="J17" s="18">
        <v>0</v>
      </c>
      <c r="K17" s="10" t="s">
        <v>167</v>
      </c>
      <c r="L17" s="18">
        <v>102.517158617711</v>
      </c>
      <c r="M17" s="10" t="s">
        <v>152</v>
      </c>
      <c r="N17" s="18">
        <v>119.647978279618</v>
      </c>
      <c r="O17" s="10" t="s">
        <v>152</v>
      </c>
      <c r="P17" s="18">
        <v>200.393640131138</v>
      </c>
      <c r="Q17" s="10" t="s">
        <v>152</v>
      </c>
      <c r="R17" s="18">
        <v>82.536609623939398</v>
      </c>
      <c r="S17" s="10" t="s">
        <v>169</v>
      </c>
    </row>
    <row r="18" spans="1:19" x14ac:dyDescent="0.2">
      <c r="A18" s="12" t="s">
        <v>178</v>
      </c>
      <c r="B18" s="18">
        <v>71.951734376906501</v>
      </c>
      <c r="C18" s="10" t="s">
        <v>152</v>
      </c>
      <c r="D18" s="18">
        <v>78.156663731521107</v>
      </c>
      <c r="E18" s="10" t="s">
        <v>152</v>
      </c>
      <c r="F18" s="18">
        <v>116.375500267539</v>
      </c>
      <c r="G18" s="10" t="s">
        <v>152</v>
      </c>
      <c r="H18" s="18">
        <v>91.185507291190902</v>
      </c>
      <c r="I18" s="10" t="s">
        <v>152</v>
      </c>
      <c r="J18" s="18">
        <v>0</v>
      </c>
      <c r="K18" s="10" t="s">
        <v>167</v>
      </c>
      <c r="L18" s="18">
        <v>91.566516655210407</v>
      </c>
      <c r="M18" s="10" t="s">
        <v>152</v>
      </c>
      <c r="N18" s="18">
        <v>110.405946210021</v>
      </c>
      <c r="O18" s="10" t="s">
        <v>152</v>
      </c>
      <c r="P18" s="18">
        <v>192.168603224495</v>
      </c>
      <c r="Q18" s="10" t="s">
        <v>152</v>
      </c>
      <c r="R18" s="18">
        <v>95.391232457565906</v>
      </c>
      <c r="S18" s="10" t="s">
        <v>169</v>
      </c>
    </row>
    <row r="19" spans="1:19" x14ac:dyDescent="0.2">
      <c r="A19" s="12" t="s">
        <v>179</v>
      </c>
      <c r="B19" s="18">
        <v>67.570289716180795</v>
      </c>
      <c r="C19" s="10" t="s">
        <v>152</v>
      </c>
      <c r="D19" s="18">
        <v>82.927046632894999</v>
      </c>
      <c r="E19" s="10" t="s">
        <v>152</v>
      </c>
      <c r="F19" s="18">
        <v>129.012247920612</v>
      </c>
      <c r="G19" s="10" t="s">
        <v>152</v>
      </c>
      <c r="H19" s="18">
        <v>95.985045715726898</v>
      </c>
      <c r="I19" s="10" t="s">
        <v>152</v>
      </c>
      <c r="J19" s="18">
        <v>0</v>
      </c>
      <c r="K19" s="10" t="s">
        <v>167</v>
      </c>
      <c r="L19" s="18">
        <v>96.581457360750704</v>
      </c>
      <c r="M19" s="10" t="s">
        <v>152</v>
      </c>
      <c r="N19" s="18">
        <v>119.03051295891299</v>
      </c>
      <c r="O19" s="10" t="s">
        <v>152</v>
      </c>
      <c r="P19" s="18">
        <v>195.95648656844301</v>
      </c>
      <c r="Q19" s="10" t="s">
        <v>152</v>
      </c>
      <c r="R19" s="18">
        <v>100.819780887863</v>
      </c>
      <c r="S19" s="10" t="s">
        <v>169</v>
      </c>
    </row>
    <row r="20" spans="1:19" x14ac:dyDescent="0.2">
      <c r="A20" s="12" t="s">
        <v>180</v>
      </c>
      <c r="B20" s="18">
        <v>74.281080276326904</v>
      </c>
      <c r="C20" s="10" t="s">
        <v>152</v>
      </c>
      <c r="D20" s="18">
        <v>85.156901882853703</v>
      </c>
      <c r="E20" s="10" t="s">
        <v>152</v>
      </c>
      <c r="F20" s="18">
        <v>148.828515953644</v>
      </c>
      <c r="G20" s="10" t="s">
        <v>152</v>
      </c>
      <c r="H20" s="18">
        <v>99.933901893588001</v>
      </c>
      <c r="I20" s="10" t="s">
        <v>152</v>
      </c>
      <c r="J20" s="18">
        <v>0</v>
      </c>
      <c r="K20" s="10" t="s">
        <v>167</v>
      </c>
      <c r="L20" s="18">
        <v>101.411663523559</v>
      </c>
      <c r="M20" s="10" t="s">
        <v>152</v>
      </c>
      <c r="N20" s="18">
        <v>125.254525805452</v>
      </c>
      <c r="O20" s="10" t="s">
        <v>152</v>
      </c>
      <c r="P20" s="18">
        <v>199.07853791768099</v>
      </c>
      <c r="Q20" s="10" t="s">
        <v>168</v>
      </c>
      <c r="R20" s="18">
        <v>104.839951968557</v>
      </c>
      <c r="S20" s="10" t="s">
        <v>169</v>
      </c>
    </row>
    <row r="21" spans="1:19" x14ac:dyDescent="0.2">
      <c r="A21" s="12" t="s">
        <v>181</v>
      </c>
      <c r="B21" s="18">
        <v>67.343691420251503</v>
      </c>
      <c r="C21" s="10" t="s">
        <v>152</v>
      </c>
      <c r="D21" s="18">
        <v>74.519983218472404</v>
      </c>
      <c r="E21" s="10" t="s">
        <v>152</v>
      </c>
      <c r="F21" s="18">
        <v>155.58681174237799</v>
      </c>
      <c r="G21" s="10" t="s">
        <v>152</v>
      </c>
      <c r="H21" s="18">
        <v>88.492416802589801</v>
      </c>
      <c r="I21" s="10" t="s">
        <v>152</v>
      </c>
      <c r="J21" s="18">
        <v>61.296680829014797</v>
      </c>
      <c r="K21" s="10" t="s">
        <v>152</v>
      </c>
      <c r="L21" s="18">
        <v>95.080692809343802</v>
      </c>
      <c r="M21" s="10" t="s">
        <v>152</v>
      </c>
      <c r="N21" s="18">
        <v>110.971644639937</v>
      </c>
      <c r="O21" s="10" t="s">
        <v>152</v>
      </c>
      <c r="P21" s="18">
        <v>188.02404856626899</v>
      </c>
      <c r="Q21" s="10" t="s">
        <v>152</v>
      </c>
      <c r="R21" s="18">
        <v>98.789226703256105</v>
      </c>
      <c r="S21" s="10" t="s">
        <v>152</v>
      </c>
    </row>
    <row r="22" spans="1:19" x14ac:dyDescent="0.2">
      <c r="A22" s="12" t="s">
        <v>182</v>
      </c>
      <c r="B22" s="18">
        <v>63.471034258747203</v>
      </c>
      <c r="C22" s="10" t="s">
        <v>152</v>
      </c>
      <c r="D22" s="18">
        <v>73.191831889605993</v>
      </c>
      <c r="E22" s="10" t="s">
        <v>152</v>
      </c>
      <c r="F22" s="18">
        <v>170.971573060699</v>
      </c>
      <c r="G22" s="10" t="s">
        <v>152</v>
      </c>
      <c r="H22" s="18">
        <v>87.345060960503901</v>
      </c>
      <c r="I22" s="10" t="s">
        <v>152</v>
      </c>
      <c r="J22" s="18">
        <v>60.9516693518285</v>
      </c>
      <c r="K22" s="10" t="s">
        <v>152</v>
      </c>
      <c r="L22" s="18">
        <v>92.449917908075506</v>
      </c>
      <c r="M22" s="10" t="s">
        <v>152</v>
      </c>
      <c r="N22" s="18">
        <v>110.214160800888</v>
      </c>
      <c r="O22" s="10" t="s">
        <v>152</v>
      </c>
      <c r="P22" s="18">
        <v>190.63192603066599</v>
      </c>
      <c r="Q22" s="10" t="s">
        <v>152</v>
      </c>
      <c r="R22" s="18">
        <v>98.217220400363104</v>
      </c>
      <c r="S22" s="10" t="s">
        <v>152</v>
      </c>
    </row>
    <row r="23" spans="1:19" x14ac:dyDescent="0.2">
      <c r="A23" s="12" t="s">
        <v>184</v>
      </c>
      <c r="B23" s="18">
        <v>59.549916469422897</v>
      </c>
      <c r="C23" s="10" t="s">
        <v>152</v>
      </c>
      <c r="D23" s="18">
        <v>77.637255160753497</v>
      </c>
      <c r="E23" s="10" t="s">
        <v>152</v>
      </c>
      <c r="F23" s="18">
        <v>183.94502286676001</v>
      </c>
      <c r="G23" s="10" t="s">
        <v>152</v>
      </c>
      <c r="H23" s="18">
        <v>91.421739781744805</v>
      </c>
      <c r="I23" s="10" t="s">
        <v>152</v>
      </c>
      <c r="J23" s="18">
        <v>62.4697604192733</v>
      </c>
      <c r="K23" s="10" t="s">
        <v>152</v>
      </c>
      <c r="L23" s="18">
        <v>97.183585344020997</v>
      </c>
      <c r="M23" s="10" t="s">
        <v>152</v>
      </c>
      <c r="N23" s="18">
        <v>115.19044803518599</v>
      </c>
      <c r="O23" s="10" t="s">
        <v>152</v>
      </c>
      <c r="P23" s="18">
        <v>185.79569576341501</v>
      </c>
      <c r="Q23" s="10" t="s">
        <v>152</v>
      </c>
      <c r="R23" s="18">
        <v>101.439390400036</v>
      </c>
      <c r="S23" s="10" t="s">
        <v>152</v>
      </c>
    </row>
    <row r="24" spans="1:19" x14ac:dyDescent="0.2">
      <c r="A24" s="12" t="s">
        <v>185</v>
      </c>
      <c r="B24" s="18">
        <v>52.898601481530797</v>
      </c>
      <c r="C24" s="10" t="s">
        <v>152</v>
      </c>
      <c r="D24" s="18">
        <v>70.552119095359799</v>
      </c>
      <c r="E24" s="10" t="s">
        <v>152</v>
      </c>
      <c r="F24" s="18">
        <v>162.14602731732299</v>
      </c>
      <c r="G24" s="10" t="s">
        <v>152</v>
      </c>
      <c r="H24" s="18">
        <v>82.862837454527096</v>
      </c>
      <c r="I24" s="10" t="s">
        <v>152</v>
      </c>
      <c r="J24" s="18">
        <v>56.981962233741697</v>
      </c>
      <c r="K24" s="10" t="s">
        <v>152</v>
      </c>
      <c r="L24" s="18">
        <v>89.622267564068807</v>
      </c>
      <c r="M24" s="10" t="s">
        <v>152</v>
      </c>
      <c r="N24" s="18">
        <v>103.581286959232</v>
      </c>
      <c r="O24" s="10" t="s">
        <v>175</v>
      </c>
      <c r="P24" s="18">
        <v>170.738842861981</v>
      </c>
      <c r="Q24" s="10" t="s">
        <v>152</v>
      </c>
      <c r="R24" s="18">
        <v>91.9888555982768</v>
      </c>
      <c r="S24" s="10" t="s">
        <v>152</v>
      </c>
    </row>
    <row r="25" spans="1:19" x14ac:dyDescent="0.2">
      <c r="A25" s="12" t="s">
        <v>187</v>
      </c>
      <c r="B25" s="18">
        <v>48.108023333496298</v>
      </c>
      <c r="C25" s="10" t="s">
        <v>152</v>
      </c>
      <c r="D25" s="18">
        <v>72.235602937286799</v>
      </c>
      <c r="E25" s="10" t="s">
        <v>152</v>
      </c>
      <c r="F25" s="18">
        <v>178.28471339661999</v>
      </c>
      <c r="G25" s="10" t="s">
        <v>152</v>
      </c>
      <c r="H25" s="18">
        <v>84.428310637329702</v>
      </c>
      <c r="I25" s="10" t="s">
        <v>152</v>
      </c>
      <c r="J25" s="18">
        <v>57.1602324118439</v>
      </c>
      <c r="K25" s="10" t="s">
        <v>152</v>
      </c>
      <c r="L25" s="18">
        <v>89.078665941145999</v>
      </c>
      <c r="M25" s="10" t="s">
        <v>152</v>
      </c>
      <c r="N25" s="18">
        <v>102.644414235865</v>
      </c>
      <c r="O25" s="10" t="s">
        <v>152</v>
      </c>
      <c r="P25" s="18">
        <v>159.49961412022299</v>
      </c>
      <c r="Q25" s="10" t="s">
        <v>210</v>
      </c>
      <c r="R25" s="18">
        <v>91.473519469838607</v>
      </c>
      <c r="S25" s="10" t="s">
        <v>152</v>
      </c>
    </row>
    <row r="26" spans="1:19" x14ac:dyDescent="0.2">
      <c r="A26" s="12" t="s">
        <v>188</v>
      </c>
      <c r="B26" s="18">
        <v>55.839888334189901</v>
      </c>
      <c r="C26" s="10" t="s">
        <v>186</v>
      </c>
      <c r="D26" s="18">
        <v>92.4803220741383</v>
      </c>
      <c r="E26" s="10" t="s">
        <v>186</v>
      </c>
      <c r="F26" s="18">
        <v>183.221878414451</v>
      </c>
      <c r="G26" s="10" t="s">
        <v>152</v>
      </c>
      <c r="H26" s="18">
        <v>99.435053031709202</v>
      </c>
      <c r="I26" s="10" t="s">
        <v>186</v>
      </c>
      <c r="J26" s="18">
        <v>67.420598907376501</v>
      </c>
      <c r="K26" s="10" t="s">
        <v>186</v>
      </c>
      <c r="L26" s="18">
        <v>104.55102181479</v>
      </c>
      <c r="M26" s="10" t="s">
        <v>186</v>
      </c>
      <c r="N26" s="18">
        <v>122.94352812133999</v>
      </c>
      <c r="O26" s="10" t="s">
        <v>186</v>
      </c>
      <c r="P26" s="18">
        <v>170.158207998557</v>
      </c>
      <c r="Q26" s="10" t="s">
        <v>152</v>
      </c>
      <c r="R26" s="18">
        <v>108.521355224831</v>
      </c>
      <c r="S26" s="10" t="s">
        <v>152</v>
      </c>
    </row>
    <row r="27" spans="1:19" x14ac:dyDescent="0.2">
      <c r="A27" s="12" t="s">
        <v>189</v>
      </c>
      <c r="B27" s="18">
        <v>52.303234005674902</v>
      </c>
      <c r="C27" s="10" t="s">
        <v>152</v>
      </c>
      <c r="D27" s="18">
        <v>90.530577065558802</v>
      </c>
      <c r="E27" s="10" t="s">
        <v>152</v>
      </c>
      <c r="F27" s="18">
        <v>176.334388273744</v>
      </c>
      <c r="G27" s="10" t="s">
        <v>194</v>
      </c>
      <c r="H27" s="18">
        <v>101.36690140051699</v>
      </c>
      <c r="I27" s="10" t="s">
        <v>152</v>
      </c>
      <c r="J27" s="18">
        <v>68.638756778450499</v>
      </c>
      <c r="K27" s="10" t="s">
        <v>152</v>
      </c>
      <c r="L27" s="18">
        <v>111.69766688959901</v>
      </c>
      <c r="M27" s="10" t="s">
        <v>152</v>
      </c>
      <c r="N27" s="18">
        <v>121.246904450288</v>
      </c>
      <c r="O27" s="10" t="s">
        <v>152</v>
      </c>
      <c r="P27" s="18">
        <v>171.05227243300899</v>
      </c>
      <c r="Q27" s="10" t="s">
        <v>152</v>
      </c>
      <c r="R27" s="18">
        <v>108.089000467061</v>
      </c>
      <c r="S27" s="10" t="s">
        <v>152</v>
      </c>
    </row>
    <row r="28" spans="1:19" x14ac:dyDescent="0.2">
      <c r="A28" s="12" t="s">
        <v>190</v>
      </c>
      <c r="B28" s="18">
        <v>48.964734330313199</v>
      </c>
      <c r="C28" s="10" t="s">
        <v>152</v>
      </c>
      <c r="D28" s="18">
        <v>94.8444592450318</v>
      </c>
      <c r="E28" s="10" t="s">
        <v>152</v>
      </c>
      <c r="F28" s="18">
        <v>156.91465771567999</v>
      </c>
      <c r="G28" s="10" t="s">
        <v>152</v>
      </c>
      <c r="H28" s="18">
        <v>105.81551600016201</v>
      </c>
      <c r="I28" s="10" t="s">
        <v>152</v>
      </c>
      <c r="J28" s="18">
        <v>70.493466278317698</v>
      </c>
      <c r="K28" s="10" t="s">
        <v>152</v>
      </c>
      <c r="L28" s="18">
        <v>115.537480453589</v>
      </c>
      <c r="M28" s="10" t="s">
        <v>152</v>
      </c>
      <c r="N28" s="18">
        <v>132.097976623352</v>
      </c>
      <c r="O28" s="10" t="s">
        <v>152</v>
      </c>
      <c r="P28" s="18">
        <v>176.58614470311201</v>
      </c>
      <c r="Q28" s="10" t="s">
        <v>152</v>
      </c>
      <c r="R28" s="18">
        <v>113.736114775636</v>
      </c>
      <c r="S28" s="10" t="s">
        <v>152</v>
      </c>
    </row>
    <row r="29" spans="1:19" x14ac:dyDescent="0.2">
      <c r="A29" s="12" t="s">
        <v>191</v>
      </c>
      <c r="B29" s="18">
        <v>54.952836516609302</v>
      </c>
      <c r="C29" s="10" t="s">
        <v>152</v>
      </c>
      <c r="D29" s="18">
        <v>103.730841002264</v>
      </c>
      <c r="E29" s="10" t="s">
        <v>152</v>
      </c>
      <c r="F29" s="18">
        <v>125.641822908015</v>
      </c>
      <c r="G29" s="10" t="s">
        <v>152</v>
      </c>
      <c r="H29" s="18">
        <v>108.25845635393</v>
      </c>
      <c r="I29" s="10" t="s">
        <v>152</v>
      </c>
      <c r="J29" s="18">
        <v>71.961318812489296</v>
      </c>
      <c r="K29" s="10" t="s">
        <v>152</v>
      </c>
      <c r="L29" s="18">
        <v>115.5890332232</v>
      </c>
      <c r="M29" s="10" t="s">
        <v>152</v>
      </c>
      <c r="N29" s="18">
        <v>137.856890407854</v>
      </c>
      <c r="O29" s="10" t="s">
        <v>152</v>
      </c>
      <c r="P29" s="18">
        <v>172.166054031756</v>
      </c>
      <c r="Q29" s="10" t="s">
        <v>152</v>
      </c>
      <c r="R29" s="18">
        <v>117.952685484806</v>
      </c>
      <c r="S29" s="10" t="s">
        <v>152</v>
      </c>
    </row>
    <row r="30" spans="1:19" x14ac:dyDescent="0.2">
      <c r="A30" s="12" t="s">
        <v>192</v>
      </c>
      <c r="B30" s="18">
        <v>50.2262476869818</v>
      </c>
      <c r="C30" s="10" t="s">
        <v>152</v>
      </c>
      <c r="D30" s="18">
        <v>92.218187979075594</v>
      </c>
      <c r="E30" s="10" t="s">
        <v>152</v>
      </c>
      <c r="F30" s="18">
        <v>108.385909457012</v>
      </c>
      <c r="G30" s="10" t="s">
        <v>152</v>
      </c>
      <c r="H30" s="18">
        <v>98.463045057926493</v>
      </c>
      <c r="I30" s="10" t="s">
        <v>152</v>
      </c>
      <c r="J30" s="18">
        <v>68.265757446432602</v>
      </c>
      <c r="K30" s="10" t="s">
        <v>152</v>
      </c>
      <c r="L30" s="18">
        <v>107.594591553462</v>
      </c>
      <c r="M30" s="10" t="s">
        <v>152</v>
      </c>
      <c r="N30" s="18">
        <v>122.613471780284</v>
      </c>
      <c r="O30" s="10" t="s">
        <v>152</v>
      </c>
      <c r="P30" s="18">
        <v>169.99653935100301</v>
      </c>
      <c r="Q30" s="10" t="s">
        <v>152</v>
      </c>
      <c r="R30" s="18">
        <v>107.59455434653501</v>
      </c>
      <c r="S30" s="10" t="s">
        <v>152</v>
      </c>
    </row>
    <row r="31" spans="1:19" x14ac:dyDescent="0.2">
      <c r="A31" s="12" t="s">
        <v>193</v>
      </c>
      <c r="B31" s="18">
        <v>50.257182463621596</v>
      </c>
      <c r="C31" s="10" t="s">
        <v>152</v>
      </c>
      <c r="D31" s="18">
        <v>97.423448078625697</v>
      </c>
      <c r="E31" s="10" t="s">
        <v>152</v>
      </c>
      <c r="F31" s="18">
        <v>96.412178281493595</v>
      </c>
      <c r="G31" s="10" t="s">
        <v>224</v>
      </c>
      <c r="H31" s="18">
        <v>101.516944207932</v>
      </c>
      <c r="I31" s="10" t="s">
        <v>152</v>
      </c>
      <c r="J31" s="18">
        <v>71.563356989976697</v>
      </c>
      <c r="K31" s="10" t="s">
        <v>152</v>
      </c>
      <c r="L31" s="18">
        <v>120.609779093396</v>
      </c>
      <c r="M31" s="10" t="s">
        <v>152</v>
      </c>
      <c r="N31" s="18">
        <v>126.43011824699001</v>
      </c>
      <c r="O31" s="10" t="s">
        <v>152</v>
      </c>
      <c r="P31" s="18">
        <v>167.150816956075</v>
      </c>
      <c r="Q31" s="10" t="s">
        <v>152</v>
      </c>
      <c r="R31" s="18">
        <v>111.040321752838</v>
      </c>
      <c r="S31" s="10" t="s">
        <v>152</v>
      </c>
    </row>
    <row r="32" spans="1:19" x14ac:dyDescent="0.2">
      <c r="A32" s="15" t="s">
        <v>195</v>
      </c>
      <c r="B32" s="19">
        <v>41.2767881919901</v>
      </c>
      <c r="C32" s="14" t="s">
        <v>152</v>
      </c>
      <c r="D32" s="19">
        <v>84.0641544574585</v>
      </c>
      <c r="E32" s="14" t="s">
        <v>152</v>
      </c>
      <c r="F32" s="19">
        <v>82.915574894290003</v>
      </c>
      <c r="G32" s="14" t="s">
        <v>152</v>
      </c>
      <c r="H32" s="19">
        <v>90.660352985250697</v>
      </c>
      <c r="I32" s="14" t="s">
        <v>152</v>
      </c>
      <c r="J32" s="19">
        <v>66.180881284270299</v>
      </c>
      <c r="K32" s="14" t="s">
        <v>152</v>
      </c>
      <c r="L32" s="19">
        <v>105.74775106238199</v>
      </c>
      <c r="M32" s="14" t="s">
        <v>152</v>
      </c>
      <c r="N32" s="19">
        <v>108.872904783175</v>
      </c>
      <c r="O32" s="14" t="s">
        <v>152</v>
      </c>
      <c r="P32" s="19">
        <v>160.84066115611299</v>
      </c>
      <c r="Q32" s="14" t="s">
        <v>152</v>
      </c>
      <c r="R32" s="19">
        <v>98.578788562386407</v>
      </c>
      <c r="S32" s="14" t="s">
        <v>152</v>
      </c>
    </row>
    <row r="34" spans="1:2" x14ac:dyDescent="0.2">
      <c r="A34" s="16" t="s">
        <v>196</v>
      </c>
      <c r="B34" s="16" t="s">
        <v>229</v>
      </c>
    </row>
    <row r="36" spans="1:2" x14ac:dyDescent="0.2">
      <c r="B36" s="16" t="s">
        <v>389</v>
      </c>
    </row>
    <row r="37" spans="1:2" x14ac:dyDescent="0.2">
      <c r="B37" s="16" t="s">
        <v>390</v>
      </c>
    </row>
    <row r="38" spans="1:2" x14ac:dyDescent="0.2">
      <c r="B38" s="16" t="s">
        <v>391</v>
      </c>
    </row>
    <row r="39" spans="1:2" x14ac:dyDescent="0.2">
      <c r="B39" s="16" t="s">
        <v>392</v>
      </c>
    </row>
    <row r="40" spans="1:2" x14ac:dyDescent="0.2">
      <c r="B40" s="16" t="s">
        <v>393</v>
      </c>
    </row>
    <row r="41" spans="1:2" x14ac:dyDescent="0.2">
      <c r="B41" s="16" t="s">
        <v>394</v>
      </c>
    </row>
    <row r="42" spans="1:2" x14ac:dyDescent="0.2">
      <c r="B42" s="16" t="s">
        <v>363</v>
      </c>
    </row>
    <row r="44" spans="1:2" x14ac:dyDescent="0.2">
      <c r="B44" s="16" t="s">
        <v>203</v>
      </c>
    </row>
    <row r="45" spans="1:2" x14ac:dyDescent="0.2">
      <c r="B45" s="16" t="s">
        <v>204</v>
      </c>
    </row>
    <row r="48" spans="1:2" x14ac:dyDescent="0.2">
      <c r="A48" s="17" t="str">
        <f>HYPERLINK("#'LOTTERIES 13'!A2", "&lt;&lt;&lt; Previous table")</f>
        <v>&lt;&lt;&lt; Previous table</v>
      </c>
    </row>
    <row r="49" spans="1:1" x14ac:dyDescent="0.2">
      <c r="A49" s="17" t="str">
        <f>HYPERLINK("#'LOTTERIES 15'!A2",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Q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HYPERLINK("#'INDEX'!B80", "Link to index")</f>
        <v>Link to index</v>
      </c>
    </row>
    <row r="2" spans="1:17" ht="15.75" customHeight="1" x14ac:dyDescent="0.2">
      <c r="A2" s="27" t="s">
        <v>398</v>
      </c>
      <c r="B2" s="28"/>
      <c r="C2" s="28"/>
      <c r="D2" s="28"/>
      <c r="E2" s="28"/>
      <c r="F2" s="28"/>
      <c r="G2" s="28"/>
      <c r="H2" s="28"/>
      <c r="I2" s="28"/>
      <c r="J2" s="28"/>
      <c r="K2" s="28"/>
      <c r="L2" s="28"/>
      <c r="M2" s="28"/>
      <c r="N2" s="28"/>
      <c r="O2" s="28"/>
      <c r="P2" s="28"/>
      <c r="Q2" s="28"/>
    </row>
    <row r="3" spans="1:17" ht="15.75" customHeight="1" x14ac:dyDescent="0.2">
      <c r="A3" s="27" t="s">
        <v>91</v>
      </c>
      <c r="B3" s="28"/>
      <c r="C3" s="28"/>
      <c r="D3" s="28"/>
      <c r="E3" s="28"/>
      <c r="F3" s="28"/>
      <c r="G3" s="28"/>
      <c r="H3" s="28"/>
      <c r="I3" s="28"/>
      <c r="J3" s="28"/>
      <c r="K3" s="28"/>
      <c r="L3" s="28"/>
      <c r="M3" s="28"/>
      <c r="N3" s="28"/>
      <c r="O3" s="28"/>
      <c r="P3" s="28"/>
      <c r="Q3" s="28"/>
    </row>
    <row r="4" spans="1:17" ht="15.75" customHeight="1" x14ac:dyDescent="0.2"/>
    <row r="5" spans="1:17"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row>
    <row r="6" spans="1:17" x14ac:dyDescent="0.2">
      <c r="A6" s="29" t="s">
        <v>221</v>
      </c>
      <c r="B6" s="29"/>
      <c r="C6" s="29"/>
      <c r="D6" s="29"/>
      <c r="E6" s="29"/>
      <c r="F6" s="29"/>
      <c r="G6" s="29"/>
      <c r="H6" s="29"/>
      <c r="I6" s="29"/>
      <c r="J6" s="29"/>
      <c r="K6" s="29"/>
      <c r="L6" s="29"/>
      <c r="M6" s="29"/>
      <c r="N6" s="29"/>
      <c r="O6" s="29"/>
      <c r="P6" s="29"/>
      <c r="Q6" s="29"/>
    </row>
    <row r="7" spans="1:17" x14ac:dyDescent="0.2">
      <c r="A7" s="12" t="s">
        <v>163</v>
      </c>
      <c r="B7" s="18">
        <v>0</v>
      </c>
      <c r="C7" s="10" t="s">
        <v>167</v>
      </c>
      <c r="D7" s="18">
        <v>18.059659937063799</v>
      </c>
      <c r="E7" s="10" t="s">
        <v>152</v>
      </c>
      <c r="F7" s="18">
        <v>33.1971289550794</v>
      </c>
      <c r="G7" s="10" t="s">
        <v>152</v>
      </c>
      <c r="H7" s="18">
        <v>28.789774461769301</v>
      </c>
      <c r="I7" s="10" t="s">
        <v>152</v>
      </c>
      <c r="J7" s="18">
        <v>0</v>
      </c>
      <c r="K7" s="10" t="s">
        <v>167</v>
      </c>
      <c r="L7" s="18">
        <v>28.607215417944001</v>
      </c>
      <c r="M7" s="10" t="s">
        <v>152</v>
      </c>
      <c r="N7" s="18">
        <v>49.5863114204966</v>
      </c>
      <c r="O7" s="10" t="s">
        <v>152</v>
      </c>
      <c r="P7" s="18">
        <v>59.556377609543503</v>
      </c>
      <c r="Q7" s="10" t="s">
        <v>152</v>
      </c>
    </row>
    <row r="8" spans="1:17" x14ac:dyDescent="0.2">
      <c r="A8" s="12" t="s">
        <v>164</v>
      </c>
      <c r="B8" s="18">
        <v>0</v>
      </c>
      <c r="C8" s="10" t="s">
        <v>167</v>
      </c>
      <c r="D8" s="18">
        <v>21.846331213955999</v>
      </c>
      <c r="E8" s="10" t="s">
        <v>152</v>
      </c>
      <c r="F8" s="18">
        <v>36.299765807962501</v>
      </c>
      <c r="G8" s="10" t="s">
        <v>152</v>
      </c>
      <c r="H8" s="18">
        <v>30.761162628351698</v>
      </c>
      <c r="I8" s="10" t="s">
        <v>152</v>
      </c>
      <c r="J8" s="18">
        <v>0</v>
      </c>
      <c r="K8" s="10" t="s">
        <v>167</v>
      </c>
      <c r="L8" s="18">
        <v>30.407126291311702</v>
      </c>
      <c r="M8" s="10" t="s">
        <v>152</v>
      </c>
      <c r="N8" s="18">
        <v>57.432181007878697</v>
      </c>
      <c r="O8" s="10" t="s">
        <v>152</v>
      </c>
      <c r="P8" s="18">
        <v>61.176132397026798</v>
      </c>
      <c r="Q8" s="10" t="s">
        <v>152</v>
      </c>
    </row>
    <row r="9" spans="1:17" x14ac:dyDescent="0.2">
      <c r="A9" s="12" t="s">
        <v>165</v>
      </c>
      <c r="B9" s="18">
        <v>0</v>
      </c>
      <c r="C9" s="10" t="s">
        <v>167</v>
      </c>
      <c r="D9" s="18">
        <v>21.659114541574201</v>
      </c>
      <c r="E9" s="10" t="s">
        <v>152</v>
      </c>
      <c r="F9" s="18">
        <v>31.986831665272099</v>
      </c>
      <c r="G9" s="10" t="s">
        <v>152</v>
      </c>
      <c r="H9" s="18">
        <v>28.333508501687501</v>
      </c>
      <c r="I9" s="10" t="s">
        <v>152</v>
      </c>
      <c r="J9" s="18">
        <v>0</v>
      </c>
      <c r="K9" s="10" t="s">
        <v>167</v>
      </c>
      <c r="L9" s="18">
        <v>32.130562021346897</v>
      </c>
      <c r="M9" s="10" t="s">
        <v>152</v>
      </c>
      <c r="N9" s="18">
        <v>56.929055769250397</v>
      </c>
      <c r="O9" s="10" t="s">
        <v>152</v>
      </c>
      <c r="P9" s="18">
        <v>60.279648314280003</v>
      </c>
      <c r="Q9" s="10" t="s">
        <v>152</v>
      </c>
    </row>
    <row r="10" spans="1:17" x14ac:dyDescent="0.2">
      <c r="A10" s="12" t="s">
        <v>166</v>
      </c>
      <c r="B10" s="18">
        <v>28.428128446858501</v>
      </c>
      <c r="C10" s="10" t="s">
        <v>152</v>
      </c>
      <c r="D10" s="18">
        <v>22.239444615966502</v>
      </c>
      <c r="E10" s="10" t="s">
        <v>152</v>
      </c>
      <c r="F10" s="18">
        <v>29.747225647348898</v>
      </c>
      <c r="G10" s="10" t="s">
        <v>152</v>
      </c>
      <c r="H10" s="18">
        <v>26.953393792449798</v>
      </c>
      <c r="I10" s="10" t="s">
        <v>152</v>
      </c>
      <c r="J10" s="18">
        <v>0</v>
      </c>
      <c r="K10" s="10" t="s">
        <v>167</v>
      </c>
      <c r="L10" s="18">
        <v>30.806904971465901</v>
      </c>
      <c r="M10" s="10" t="s">
        <v>152</v>
      </c>
      <c r="N10" s="18">
        <v>59.0424199210495</v>
      </c>
      <c r="O10" s="10" t="s">
        <v>152</v>
      </c>
      <c r="P10" s="18">
        <v>62.3932476135152</v>
      </c>
      <c r="Q10" s="10" t="s">
        <v>152</v>
      </c>
    </row>
    <row r="11" spans="1:17" x14ac:dyDescent="0.2">
      <c r="A11" s="12" t="s">
        <v>170</v>
      </c>
      <c r="B11" s="18">
        <v>23.588093036489099</v>
      </c>
      <c r="C11" s="10" t="s">
        <v>152</v>
      </c>
      <c r="D11" s="18">
        <v>21.565914447578798</v>
      </c>
      <c r="E11" s="10" t="s">
        <v>152</v>
      </c>
      <c r="F11" s="18">
        <v>27.311603650586701</v>
      </c>
      <c r="G11" s="10" t="s">
        <v>152</v>
      </c>
      <c r="H11" s="18">
        <v>24.0842914322917</v>
      </c>
      <c r="I11" s="10" t="s">
        <v>152</v>
      </c>
      <c r="J11" s="18">
        <v>0</v>
      </c>
      <c r="K11" s="10" t="s">
        <v>167</v>
      </c>
      <c r="L11" s="18">
        <v>28.700190994479499</v>
      </c>
      <c r="M11" s="10" t="s">
        <v>152</v>
      </c>
      <c r="N11" s="18">
        <v>59.293215959598498</v>
      </c>
      <c r="O11" s="10" t="s">
        <v>152</v>
      </c>
      <c r="P11" s="18">
        <v>60.723763183144797</v>
      </c>
      <c r="Q11" s="10" t="s">
        <v>152</v>
      </c>
    </row>
    <row r="12" spans="1:17" x14ac:dyDescent="0.2">
      <c r="A12" s="12" t="s">
        <v>171</v>
      </c>
      <c r="B12" s="18">
        <v>23.151750972762599</v>
      </c>
      <c r="C12" s="10" t="s">
        <v>152</v>
      </c>
      <c r="D12" s="18">
        <v>20.346990772620799</v>
      </c>
      <c r="E12" s="10" t="s">
        <v>152</v>
      </c>
      <c r="F12" s="18">
        <v>23.808583464981599</v>
      </c>
      <c r="G12" s="10" t="s">
        <v>152</v>
      </c>
      <c r="H12" s="18">
        <v>22.577167549151699</v>
      </c>
      <c r="I12" s="10" t="s">
        <v>152</v>
      </c>
      <c r="J12" s="18">
        <v>0</v>
      </c>
      <c r="K12" s="10" t="s">
        <v>167</v>
      </c>
      <c r="L12" s="18">
        <v>28.140243902439</v>
      </c>
      <c r="M12" s="10" t="s">
        <v>152</v>
      </c>
      <c r="N12" s="18">
        <v>57.530835368237199</v>
      </c>
      <c r="O12" s="10" t="s">
        <v>152</v>
      </c>
      <c r="P12" s="18">
        <v>60.589382123575298</v>
      </c>
      <c r="Q12" s="10" t="s">
        <v>152</v>
      </c>
    </row>
    <row r="13" spans="1:17" x14ac:dyDescent="0.2">
      <c r="A13" s="12" t="s">
        <v>172</v>
      </c>
      <c r="B13" s="18">
        <v>24.556073443662399</v>
      </c>
      <c r="C13" s="10" t="s">
        <v>152</v>
      </c>
      <c r="D13" s="18">
        <v>18.906440807372299</v>
      </c>
      <c r="E13" s="10" t="s">
        <v>152</v>
      </c>
      <c r="F13" s="18">
        <v>23.252679133795802</v>
      </c>
      <c r="G13" s="10" t="s">
        <v>152</v>
      </c>
      <c r="H13" s="18">
        <v>22.056471680071098</v>
      </c>
      <c r="I13" s="10" t="s">
        <v>152</v>
      </c>
      <c r="J13" s="18">
        <v>0</v>
      </c>
      <c r="K13" s="10" t="s">
        <v>167</v>
      </c>
      <c r="L13" s="18">
        <v>30.4268171257883</v>
      </c>
      <c r="M13" s="10" t="s">
        <v>152</v>
      </c>
      <c r="N13" s="18">
        <v>22.030452570129398</v>
      </c>
      <c r="O13" s="10" t="s">
        <v>152</v>
      </c>
      <c r="P13" s="18">
        <v>58.651219908109901</v>
      </c>
      <c r="Q13" s="10" t="s">
        <v>152</v>
      </c>
    </row>
    <row r="14" spans="1:17" x14ac:dyDescent="0.2">
      <c r="A14" s="12" t="s">
        <v>173</v>
      </c>
      <c r="B14" s="18">
        <v>25.050170302862899</v>
      </c>
      <c r="C14" s="10" t="s">
        <v>152</v>
      </c>
      <c r="D14" s="18">
        <v>17.459744914586398</v>
      </c>
      <c r="E14" s="10" t="s">
        <v>152</v>
      </c>
      <c r="F14" s="18">
        <v>20.7238660958309</v>
      </c>
      <c r="G14" s="10" t="s">
        <v>152</v>
      </c>
      <c r="H14" s="18">
        <v>24.383667458953799</v>
      </c>
      <c r="I14" s="10" t="s">
        <v>152</v>
      </c>
      <c r="J14" s="18">
        <v>0</v>
      </c>
      <c r="K14" s="10" t="s">
        <v>167</v>
      </c>
      <c r="L14" s="18">
        <v>29.5927358167311</v>
      </c>
      <c r="M14" s="10" t="s">
        <v>152</v>
      </c>
      <c r="N14" s="18">
        <v>22.312984353766101</v>
      </c>
      <c r="O14" s="10" t="s">
        <v>152</v>
      </c>
      <c r="P14" s="18">
        <v>57.3198021899087</v>
      </c>
      <c r="Q14" s="10" t="s">
        <v>152</v>
      </c>
    </row>
    <row r="15" spans="1:17" x14ac:dyDescent="0.2">
      <c r="A15" s="12" t="s">
        <v>174</v>
      </c>
      <c r="B15" s="18">
        <v>23.269308396124899</v>
      </c>
      <c r="C15" s="10" t="s">
        <v>152</v>
      </c>
      <c r="D15" s="18">
        <v>20.295163055089802</v>
      </c>
      <c r="E15" s="10" t="s">
        <v>152</v>
      </c>
      <c r="F15" s="18">
        <v>18.637308301009199</v>
      </c>
      <c r="G15" s="10" t="s">
        <v>152</v>
      </c>
      <c r="H15" s="18">
        <v>23.648067495154098</v>
      </c>
      <c r="I15" s="10" t="s">
        <v>152</v>
      </c>
      <c r="J15" s="18">
        <v>0</v>
      </c>
      <c r="K15" s="10" t="s">
        <v>167</v>
      </c>
      <c r="L15" s="18">
        <v>29.3219494676846</v>
      </c>
      <c r="M15" s="10" t="s">
        <v>152</v>
      </c>
      <c r="N15" s="18">
        <v>22.824361624828001</v>
      </c>
      <c r="O15" s="10" t="s">
        <v>152</v>
      </c>
      <c r="P15" s="18">
        <v>64.133138190476501</v>
      </c>
      <c r="Q15" s="10" t="s">
        <v>152</v>
      </c>
    </row>
    <row r="16" spans="1:17" x14ac:dyDescent="0.2">
      <c r="A16" s="12" t="s">
        <v>176</v>
      </c>
      <c r="B16" s="18">
        <v>24.981739796554599</v>
      </c>
      <c r="C16" s="10" t="s">
        <v>152</v>
      </c>
      <c r="D16" s="18">
        <v>20.641934634343599</v>
      </c>
      <c r="E16" s="10" t="s">
        <v>152</v>
      </c>
      <c r="F16" s="18">
        <v>18.831542361668799</v>
      </c>
      <c r="G16" s="10" t="s">
        <v>152</v>
      </c>
      <c r="H16" s="18">
        <v>24.305494636096</v>
      </c>
      <c r="I16" s="10" t="s">
        <v>152</v>
      </c>
      <c r="J16" s="18">
        <v>0</v>
      </c>
      <c r="K16" s="10" t="s">
        <v>167</v>
      </c>
      <c r="L16" s="18">
        <v>26.1328429733645</v>
      </c>
      <c r="M16" s="10" t="s">
        <v>152</v>
      </c>
      <c r="N16" s="18">
        <v>22.786589284946899</v>
      </c>
      <c r="O16" s="10" t="s">
        <v>152</v>
      </c>
      <c r="P16" s="18">
        <v>65.379361601036194</v>
      </c>
      <c r="Q16" s="10" t="s">
        <v>152</v>
      </c>
    </row>
    <row r="17" spans="1:17" x14ac:dyDescent="0.2">
      <c r="A17" s="12" t="s">
        <v>177</v>
      </c>
      <c r="B17" s="18">
        <v>25.610807226918599</v>
      </c>
      <c r="C17" s="10" t="s">
        <v>152</v>
      </c>
      <c r="D17" s="18">
        <v>5.81648314981648</v>
      </c>
      <c r="E17" s="10" t="s">
        <v>169</v>
      </c>
      <c r="F17" s="18">
        <v>23.607127912756599</v>
      </c>
      <c r="G17" s="10" t="s">
        <v>152</v>
      </c>
      <c r="H17" s="18">
        <v>24.240485852280099</v>
      </c>
      <c r="I17" s="10" t="s">
        <v>152</v>
      </c>
      <c r="J17" s="18">
        <v>0</v>
      </c>
      <c r="K17" s="10" t="s">
        <v>167</v>
      </c>
      <c r="L17" s="18">
        <v>30.067386647625799</v>
      </c>
      <c r="M17" s="10" t="s">
        <v>152</v>
      </c>
      <c r="N17" s="18">
        <v>22.930536434457299</v>
      </c>
      <c r="O17" s="10" t="s">
        <v>152</v>
      </c>
      <c r="P17" s="18">
        <v>65.3230360913509</v>
      </c>
      <c r="Q17" s="10" t="s">
        <v>152</v>
      </c>
    </row>
    <row r="18" spans="1:17" x14ac:dyDescent="0.2">
      <c r="A18" s="12" t="s">
        <v>178</v>
      </c>
      <c r="B18" s="18">
        <v>26.781561773310301</v>
      </c>
      <c r="C18" s="10" t="s">
        <v>152</v>
      </c>
      <c r="D18" s="18">
        <v>17.274269509582201</v>
      </c>
      <c r="E18" s="10" t="s">
        <v>152</v>
      </c>
      <c r="F18" s="18">
        <v>27.274413423906601</v>
      </c>
      <c r="G18" s="10" t="s">
        <v>152</v>
      </c>
      <c r="H18" s="18">
        <v>22.6304292012872</v>
      </c>
      <c r="I18" s="10" t="s">
        <v>152</v>
      </c>
      <c r="J18" s="18">
        <v>0</v>
      </c>
      <c r="K18" s="10" t="s">
        <v>167</v>
      </c>
      <c r="L18" s="18">
        <v>29.9719386232014</v>
      </c>
      <c r="M18" s="10" t="s">
        <v>152</v>
      </c>
      <c r="N18" s="18">
        <v>21.922070115355499</v>
      </c>
      <c r="O18" s="10" t="s">
        <v>152</v>
      </c>
      <c r="P18" s="18">
        <v>65.761270444956494</v>
      </c>
      <c r="Q18" s="10" t="s">
        <v>152</v>
      </c>
    </row>
    <row r="19" spans="1:17" x14ac:dyDescent="0.2">
      <c r="A19" s="12" t="s">
        <v>179</v>
      </c>
      <c r="B19" s="18">
        <v>26.3961589154585</v>
      </c>
      <c r="C19" s="10" t="s">
        <v>152</v>
      </c>
      <c r="D19" s="18">
        <v>18.5405956699962</v>
      </c>
      <c r="E19" s="10" t="s">
        <v>152</v>
      </c>
      <c r="F19" s="18">
        <v>29.6585303740307</v>
      </c>
      <c r="G19" s="10" t="s">
        <v>152</v>
      </c>
      <c r="H19" s="18">
        <v>23.473616636754201</v>
      </c>
      <c r="I19" s="10" t="s">
        <v>152</v>
      </c>
      <c r="J19" s="18">
        <v>0</v>
      </c>
      <c r="K19" s="10" t="s">
        <v>167</v>
      </c>
      <c r="L19" s="18">
        <v>32.570445668143897</v>
      </c>
      <c r="M19" s="10" t="s">
        <v>152</v>
      </c>
      <c r="N19" s="18">
        <v>23.370764796795299</v>
      </c>
      <c r="O19" s="10" t="s">
        <v>152</v>
      </c>
      <c r="P19" s="18">
        <v>64.170742414564103</v>
      </c>
      <c r="Q19" s="10" t="s">
        <v>152</v>
      </c>
    </row>
    <row r="20" spans="1:17" x14ac:dyDescent="0.2">
      <c r="A20" s="12" t="s">
        <v>180</v>
      </c>
      <c r="B20" s="18">
        <v>28.269559245628599</v>
      </c>
      <c r="C20" s="10" t="s">
        <v>152</v>
      </c>
      <c r="D20" s="18">
        <v>19.0217713198371</v>
      </c>
      <c r="E20" s="10" t="s">
        <v>152</v>
      </c>
      <c r="F20" s="18">
        <v>35.919328174392398</v>
      </c>
      <c r="G20" s="10" t="s">
        <v>152</v>
      </c>
      <c r="H20" s="18">
        <v>24.589794935331501</v>
      </c>
      <c r="I20" s="10" t="s">
        <v>152</v>
      </c>
      <c r="J20" s="18">
        <v>0</v>
      </c>
      <c r="K20" s="10" t="s">
        <v>167</v>
      </c>
      <c r="L20" s="18">
        <v>35.673162824824601</v>
      </c>
      <c r="M20" s="10" t="s">
        <v>152</v>
      </c>
      <c r="N20" s="18">
        <v>26.846485990954999</v>
      </c>
      <c r="O20" s="10" t="s">
        <v>152</v>
      </c>
      <c r="P20" s="18">
        <v>65.064353267439401</v>
      </c>
      <c r="Q20" s="10" t="s">
        <v>168</v>
      </c>
    </row>
    <row r="21" spans="1:17" x14ac:dyDescent="0.2">
      <c r="A21" s="12" t="s">
        <v>181</v>
      </c>
      <c r="B21" s="18">
        <v>27.6312433968451</v>
      </c>
      <c r="C21" s="10" t="s">
        <v>152</v>
      </c>
      <c r="D21" s="18">
        <v>17.0554052628971</v>
      </c>
      <c r="E21" s="10" t="s">
        <v>152</v>
      </c>
      <c r="F21" s="18">
        <v>36.056199629266203</v>
      </c>
      <c r="G21" s="10" t="s">
        <v>152</v>
      </c>
      <c r="H21" s="18">
        <v>22.648585005942099</v>
      </c>
      <c r="I21" s="10" t="s">
        <v>152</v>
      </c>
      <c r="J21" s="18">
        <v>15.8610825876485</v>
      </c>
      <c r="K21" s="10" t="s">
        <v>152</v>
      </c>
      <c r="L21" s="18">
        <v>34.449687632680302</v>
      </c>
      <c r="M21" s="10" t="s">
        <v>152</v>
      </c>
      <c r="N21" s="18">
        <v>25.0064770184614</v>
      </c>
      <c r="O21" s="10" t="s">
        <v>152</v>
      </c>
      <c r="P21" s="18">
        <v>61.356399098960502</v>
      </c>
      <c r="Q21" s="10" t="s">
        <v>152</v>
      </c>
    </row>
    <row r="22" spans="1:17" x14ac:dyDescent="0.2">
      <c r="A22" s="12" t="s">
        <v>182</v>
      </c>
      <c r="B22" s="18">
        <v>29.680750607759201</v>
      </c>
      <c r="C22" s="10" t="s">
        <v>152</v>
      </c>
      <c r="D22" s="18">
        <v>15.7810634186587</v>
      </c>
      <c r="E22" s="10" t="s">
        <v>152</v>
      </c>
      <c r="F22" s="18">
        <v>34.5190821878818</v>
      </c>
      <c r="G22" s="10" t="s">
        <v>152</v>
      </c>
      <c r="H22" s="18">
        <v>22.288275011092001</v>
      </c>
      <c r="I22" s="10" t="s">
        <v>152</v>
      </c>
      <c r="J22" s="18">
        <v>16.213955951479001</v>
      </c>
      <c r="K22" s="10" t="s">
        <v>152</v>
      </c>
      <c r="L22" s="18">
        <v>33.882659831953298</v>
      </c>
      <c r="M22" s="10" t="s">
        <v>152</v>
      </c>
      <c r="N22" s="18">
        <v>24.194512873103701</v>
      </c>
      <c r="O22" s="10" t="s">
        <v>152</v>
      </c>
      <c r="P22" s="18">
        <v>64.868775250961903</v>
      </c>
      <c r="Q22" s="10" t="s">
        <v>152</v>
      </c>
    </row>
    <row r="23" spans="1:17" x14ac:dyDescent="0.2">
      <c r="A23" s="12" t="s">
        <v>184</v>
      </c>
      <c r="B23" s="18">
        <v>28.551456931157801</v>
      </c>
      <c r="C23" s="10" t="s">
        <v>152</v>
      </c>
      <c r="D23" s="18">
        <v>16.120044323780199</v>
      </c>
      <c r="E23" s="10" t="s">
        <v>152</v>
      </c>
      <c r="F23" s="18">
        <v>30.8941389262101</v>
      </c>
      <c r="G23" s="10" t="s">
        <v>152</v>
      </c>
      <c r="H23" s="18">
        <v>22.791550618995501</v>
      </c>
      <c r="I23" s="10" t="s">
        <v>152</v>
      </c>
      <c r="J23" s="18">
        <v>17.002928007773001</v>
      </c>
      <c r="K23" s="10" t="s">
        <v>152</v>
      </c>
      <c r="L23" s="18">
        <v>35.600333286717103</v>
      </c>
      <c r="M23" s="10" t="s">
        <v>152</v>
      </c>
      <c r="N23" s="18">
        <v>25.190719800293799</v>
      </c>
      <c r="O23" s="10" t="s">
        <v>152</v>
      </c>
      <c r="P23" s="18">
        <v>72.353039476559601</v>
      </c>
      <c r="Q23" s="10" t="s">
        <v>152</v>
      </c>
    </row>
    <row r="24" spans="1:17" x14ac:dyDescent="0.2">
      <c r="A24" s="12" t="s">
        <v>185</v>
      </c>
      <c r="B24" s="18">
        <v>26.595873054181201</v>
      </c>
      <c r="C24" s="10" t="s">
        <v>152</v>
      </c>
      <c r="D24" s="18">
        <v>15.047200646315</v>
      </c>
      <c r="E24" s="10" t="s">
        <v>152</v>
      </c>
      <c r="F24" s="18">
        <v>28.330931849054199</v>
      </c>
      <c r="G24" s="10" t="s">
        <v>152</v>
      </c>
      <c r="H24" s="18">
        <v>21.401053052915501</v>
      </c>
      <c r="I24" s="10" t="s">
        <v>152</v>
      </c>
      <c r="J24" s="18">
        <v>16.944581088030802</v>
      </c>
      <c r="K24" s="10" t="s">
        <v>152</v>
      </c>
      <c r="L24" s="18">
        <v>36.279138834496997</v>
      </c>
      <c r="M24" s="10" t="s">
        <v>152</v>
      </c>
      <c r="N24" s="18">
        <v>24.230758422704501</v>
      </c>
      <c r="O24" s="10" t="s">
        <v>175</v>
      </c>
      <c r="P24" s="18">
        <v>72.036932815459295</v>
      </c>
      <c r="Q24" s="10" t="s">
        <v>152</v>
      </c>
    </row>
    <row r="25" spans="1:17" x14ac:dyDescent="0.2">
      <c r="A25" s="12" t="s">
        <v>187</v>
      </c>
      <c r="B25" s="18">
        <v>25.790485540148101</v>
      </c>
      <c r="C25" s="10" t="s">
        <v>152</v>
      </c>
      <c r="D25" s="18">
        <v>15.2813551117516</v>
      </c>
      <c r="E25" s="10" t="s">
        <v>152</v>
      </c>
      <c r="F25" s="18">
        <v>27.893024093958999</v>
      </c>
      <c r="G25" s="10" t="s">
        <v>152</v>
      </c>
      <c r="H25" s="18">
        <v>21.681006912594299</v>
      </c>
      <c r="I25" s="10" t="s">
        <v>152</v>
      </c>
      <c r="J25" s="18">
        <v>15.9496676887716</v>
      </c>
      <c r="K25" s="10" t="s">
        <v>152</v>
      </c>
      <c r="L25" s="18">
        <v>38.815082432268198</v>
      </c>
      <c r="M25" s="10" t="s">
        <v>152</v>
      </c>
      <c r="N25" s="18">
        <v>24.010011347250199</v>
      </c>
      <c r="O25" s="10" t="s">
        <v>152</v>
      </c>
      <c r="P25" s="18">
        <v>71.245731411795504</v>
      </c>
      <c r="Q25" s="10" t="s">
        <v>210</v>
      </c>
    </row>
    <row r="26" spans="1:17" x14ac:dyDescent="0.2">
      <c r="A26" s="12" t="s">
        <v>188</v>
      </c>
      <c r="B26" s="18">
        <v>29.5454985198228</v>
      </c>
      <c r="C26" s="10" t="s">
        <v>186</v>
      </c>
      <c r="D26" s="18">
        <v>18.9465803713322</v>
      </c>
      <c r="E26" s="10" t="s">
        <v>186</v>
      </c>
      <c r="F26" s="18">
        <v>28.5401308275361</v>
      </c>
      <c r="G26" s="10" t="s">
        <v>152</v>
      </c>
      <c r="H26" s="18">
        <v>24.765867098332201</v>
      </c>
      <c r="I26" s="10" t="s">
        <v>186</v>
      </c>
      <c r="J26" s="18">
        <v>18.602244492499601</v>
      </c>
      <c r="K26" s="10" t="s">
        <v>186</v>
      </c>
      <c r="L26" s="18">
        <v>43.739718818638003</v>
      </c>
      <c r="M26" s="10" t="s">
        <v>186</v>
      </c>
      <c r="N26" s="18">
        <v>27.9231843153783</v>
      </c>
      <c r="O26" s="10" t="s">
        <v>186</v>
      </c>
      <c r="P26" s="18">
        <v>73.3812030859049</v>
      </c>
      <c r="Q26" s="10" t="s">
        <v>152</v>
      </c>
    </row>
    <row r="27" spans="1:17" x14ac:dyDescent="0.2">
      <c r="A27" s="12" t="s">
        <v>189</v>
      </c>
      <c r="B27" s="18">
        <v>26.6317037249901</v>
      </c>
      <c r="C27" s="10" t="s">
        <v>152</v>
      </c>
      <c r="D27" s="18">
        <v>21.1648535339238</v>
      </c>
      <c r="E27" s="10" t="s">
        <v>152</v>
      </c>
      <c r="F27" s="18">
        <v>35.754703164733897</v>
      </c>
      <c r="G27" s="10" t="s">
        <v>194</v>
      </c>
      <c r="H27" s="18">
        <v>27.9481517700167</v>
      </c>
      <c r="I27" s="10" t="s">
        <v>152</v>
      </c>
      <c r="J27" s="18">
        <v>23.535195464745499</v>
      </c>
      <c r="K27" s="10" t="s">
        <v>152</v>
      </c>
      <c r="L27" s="18">
        <v>48.346098505949797</v>
      </c>
      <c r="M27" s="10" t="s">
        <v>152</v>
      </c>
      <c r="N27" s="18">
        <v>34.960793015435797</v>
      </c>
      <c r="O27" s="10" t="s">
        <v>152</v>
      </c>
      <c r="P27" s="18">
        <v>70.787919027241301</v>
      </c>
      <c r="Q27" s="10" t="s">
        <v>152</v>
      </c>
    </row>
    <row r="28" spans="1:17" x14ac:dyDescent="0.2">
      <c r="A28" s="12" t="s">
        <v>190</v>
      </c>
      <c r="B28" s="18">
        <v>21.1870860325105</v>
      </c>
      <c r="C28" s="10" t="s">
        <v>152</v>
      </c>
      <c r="D28" s="18">
        <v>19.418036004689199</v>
      </c>
      <c r="E28" s="10" t="s">
        <v>152</v>
      </c>
      <c r="F28" s="18">
        <v>24.670783348661399</v>
      </c>
      <c r="G28" s="10" t="s">
        <v>152</v>
      </c>
      <c r="H28" s="18">
        <v>21.4112373553181</v>
      </c>
      <c r="I28" s="10" t="s">
        <v>152</v>
      </c>
      <c r="J28" s="18">
        <v>18.455049369704</v>
      </c>
      <c r="K28" s="10" t="s">
        <v>152</v>
      </c>
      <c r="L28" s="18">
        <v>40.2930025679984</v>
      </c>
      <c r="M28" s="10" t="s">
        <v>152</v>
      </c>
      <c r="N28" s="18">
        <v>44.755812510778199</v>
      </c>
      <c r="O28" s="10" t="s">
        <v>152</v>
      </c>
      <c r="P28" s="18">
        <v>64.674167247635907</v>
      </c>
      <c r="Q28" s="10" t="s">
        <v>152</v>
      </c>
    </row>
    <row r="29" spans="1:17" x14ac:dyDescent="0.2">
      <c r="A29" s="12" t="s">
        <v>191</v>
      </c>
      <c r="B29" s="18">
        <v>23.984689315403699</v>
      </c>
      <c r="C29" s="10" t="s">
        <v>152</v>
      </c>
      <c r="D29" s="18">
        <v>21.717204380319501</v>
      </c>
      <c r="E29" s="10" t="s">
        <v>152</v>
      </c>
      <c r="F29" s="18">
        <v>21.1326487952606</v>
      </c>
      <c r="G29" s="10" t="s">
        <v>152</v>
      </c>
      <c r="H29" s="18">
        <v>23.137264711687799</v>
      </c>
      <c r="I29" s="10" t="s">
        <v>152</v>
      </c>
      <c r="J29" s="18">
        <v>17.1175002385955</v>
      </c>
      <c r="K29" s="10" t="s">
        <v>152</v>
      </c>
      <c r="L29" s="18">
        <v>41.787814795749803</v>
      </c>
      <c r="M29" s="10" t="s">
        <v>152</v>
      </c>
      <c r="N29" s="18">
        <v>33.747816052858703</v>
      </c>
      <c r="O29" s="10" t="s">
        <v>152</v>
      </c>
      <c r="P29" s="18">
        <v>65.446676195536099</v>
      </c>
      <c r="Q29" s="10" t="s">
        <v>152</v>
      </c>
    </row>
    <row r="30" spans="1:17" x14ac:dyDescent="0.2">
      <c r="A30" s="12" t="s">
        <v>192</v>
      </c>
      <c r="B30" s="18">
        <v>20.101139163128501</v>
      </c>
      <c r="C30" s="10" t="s">
        <v>152</v>
      </c>
      <c r="D30" s="18">
        <v>16.648760775509501</v>
      </c>
      <c r="E30" s="10" t="s">
        <v>152</v>
      </c>
      <c r="F30" s="18">
        <v>17.976599379167201</v>
      </c>
      <c r="G30" s="10" t="s">
        <v>152</v>
      </c>
      <c r="H30" s="18">
        <v>19.943886358409699</v>
      </c>
      <c r="I30" s="10" t="s">
        <v>152</v>
      </c>
      <c r="J30" s="18">
        <v>15.1371013681402</v>
      </c>
      <c r="K30" s="10" t="s">
        <v>152</v>
      </c>
      <c r="L30" s="18">
        <v>40.6505213237756</v>
      </c>
      <c r="M30" s="10" t="s">
        <v>152</v>
      </c>
      <c r="N30" s="18">
        <v>26.585922250042</v>
      </c>
      <c r="O30" s="10" t="s">
        <v>152</v>
      </c>
      <c r="P30" s="18">
        <v>65.504202910725894</v>
      </c>
      <c r="Q30" s="10" t="s">
        <v>152</v>
      </c>
    </row>
    <row r="31" spans="1:17" x14ac:dyDescent="0.2">
      <c r="A31" s="12" t="s">
        <v>193</v>
      </c>
      <c r="B31" s="18">
        <v>21.3704239017035</v>
      </c>
      <c r="C31" s="10" t="s">
        <v>152</v>
      </c>
      <c r="D31" s="18">
        <v>18.037322409049601</v>
      </c>
      <c r="E31" s="10" t="s">
        <v>152</v>
      </c>
      <c r="F31" s="18">
        <v>16.915123559871201</v>
      </c>
      <c r="G31" s="10" t="s">
        <v>224</v>
      </c>
      <c r="H31" s="18">
        <v>20.292942153692898</v>
      </c>
      <c r="I31" s="10" t="s">
        <v>152</v>
      </c>
      <c r="J31" s="18">
        <v>16.501138058977201</v>
      </c>
      <c r="K31" s="10" t="s">
        <v>152</v>
      </c>
      <c r="L31" s="18">
        <v>44.259255048140297</v>
      </c>
      <c r="M31" s="10" t="s">
        <v>152</v>
      </c>
      <c r="N31" s="18">
        <v>28.388035849800399</v>
      </c>
      <c r="O31" s="10" t="s">
        <v>152</v>
      </c>
      <c r="P31" s="18">
        <v>66.703621840967401</v>
      </c>
      <c r="Q31" s="10" t="s">
        <v>152</v>
      </c>
    </row>
    <row r="32" spans="1:17" x14ac:dyDescent="0.2">
      <c r="A32" s="15" t="s">
        <v>195</v>
      </c>
      <c r="B32" s="19">
        <v>19.106480091540501</v>
      </c>
      <c r="C32" s="14" t="s">
        <v>152</v>
      </c>
      <c r="D32" s="19">
        <v>15.6243966322841</v>
      </c>
      <c r="E32" s="14" t="s">
        <v>152</v>
      </c>
      <c r="F32" s="19">
        <v>14.815559202789499</v>
      </c>
      <c r="G32" s="14" t="s">
        <v>152</v>
      </c>
      <c r="H32" s="19">
        <v>18.002523775446502</v>
      </c>
      <c r="I32" s="14" t="s">
        <v>152</v>
      </c>
      <c r="J32" s="19">
        <v>15.124296106273601</v>
      </c>
      <c r="K32" s="14" t="s">
        <v>152</v>
      </c>
      <c r="L32" s="19">
        <v>41.373626489474802</v>
      </c>
      <c r="M32" s="14" t="s">
        <v>152</v>
      </c>
      <c r="N32" s="19">
        <v>24.4657459363216</v>
      </c>
      <c r="O32" s="14" t="s">
        <v>152</v>
      </c>
      <c r="P32" s="19">
        <v>65.926813353043499</v>
      </c>
      <c r="Q32" s="14" t="s">
        <v>152</v>
      </c>
    </row>
    <row r="34" spans="1:2" x14ac:dyDescent="0.2">
      <c r="A34" s="16" t="s">
        <v>196</v>
      </c>
      <c r="B34" s="16" t="s">
        <v>229</v>
      </c>
    </row>
    <row r="36" spans="1:2" x14ac:dyDescent="0.2">
      <c r="B36" s="16" t="s">
        <v>389</v>
      </c>
    </row>
    <row r="37" spans="1:2" x14ac:dyDescent="0.2">
      <c r="B37" s="16" t="s">
        <v>390</v>
      </c>
    </row>
    <row r="38" spans="1:2" x14ac:dyDescent="0.2">
      <c r="B38" s="16" t="s">
        <v>391</v>
      </c>
    </row>
    <row r="39" spans="1:2" x14ac:dyDescent="0.2">
      <c r="B39" s="16" t="s">
        <v>392</v>
      </c>
    </row>
    <row r="40" spans="1:2" x14ac:dyDescent="0.2">
      <c r="B40" s="16" t="s">
        <v>393</v>
      </c>
    </row>
    <row r="41" spans="1:2" x14ac:dyDescent="0.2">
      <c r="B41" s="16" t="s">
        <v>394</v>
      </c>
    </row>
    <row r="42" spans="1:2" x14ac:dyDescent="0.2">
      <c r="B42" s="16" t="s">
        <v>363</v>
      </c>
    </row>
    <row r="44" spans="1:2" x14ac:dyDescent="0.2">
      <c r="B44" s="16" t="s">
        <v>203</v>
      </c>
    </row>
    <row r="45" spans="1:2" x14ac:dyDescent="0.2">
      <c r="B45" s="16" t="s">
        <v>204</v>
      </c>
    </row>
    <row r="48" spans="1:2" x14ac:dyDescent="0.2">
      <c r="A48" s="17" t="str">
        <f>HYPERLINK("#'LOTTERIES 14'!A2", "&lt;&lt;&lt; Previous table")</f>
        <v>&lt;&lt;&lt; Previous table</v>
      </c>
    </row>
    <row r="49" spans="1:1" x14ac:dyDescent="0.2">
      <c r="A49" s="17" t="str">
        <f>HYPERLINK("#'MINOR_GAMING 1'!A2", "&gt;&gt;&gt; Next table")</f>
        <v>&gt;&gt;&gt; Next table</v>
      </c>
    </row>
  </sheetData>
  <mergeCells count="11">
    <mergeCell ref="A2:Q2"/>
    <mergeCell ref="A3:Q3"/>
    <mergeCell ref="A6:Q6"/>
    <mergeCell ref="B5:C5"/>
    <mergeCell ref="D5:E5"/>
    <mergeCell ref="F5:G5"/>
    <mergeCell ref="H5:I5"/>
    <mergeCell ref="J5:K5"/>
    <mergeCell ref="L5:M5"/>
    <mergeCell ref="N5:O5"/>
    <mergeCell ref="P5:Q5"/>
  </mergeCells>
  <pageMargins left="0.7" right="0.7" top="0.75" bottom="0.75" header="0.3" footer="0.3"/>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HYPERLINK("#'INDEX'!B81", "Link to index")</f>
        <v>Link to index</v>
      </c>
    </row>
    <row r="2" spans="1:19" ht="15.75" customHeight="1" x14ac:dyDescent="0.2">
      <c r="A2" s="27" t="s">
        <v>399</v>
      </c>
      <c r="B2" s="28"/>
      <c r="C2" s="28"/>
      <c r="D2" s="28"/>
      <c r="E2" s="28"/>
      <c r="F2" s="28"/>
      <c r="G2" s="28"/>
      <c r="H2" s="28"/>
      <c r="I2" s="28"/>
      <c r="J2" s="28"/>
      <c r="K2" s="28"/>
      <c r="L2" s="28"/>
      <c r="M2" s="28"/>
      <c r="N2" s="28"/>
      <c r="O2" s="28"/>
      <c r="P2" s="28"/>
      <c r="Q2" s="28"/>
      <c r="R2" s="28"/>
      <c r="S2" s="28"/>
    </row>
    <row r="3" spans="1:19" ht="15.75" customHeight="1" x14ac:dyDescent="0.2">
      <c r="A3" s="27" t="s">
        <v>92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0</v>
      </c>
      <c r="G7" s="10" t="s">
        <v>246</v>
      </c>
      <c r="H7" s="9">
        <v>129</v>
      </c>
      <c r="I7" s="10" t="s">
        <v>152</v>
      </c>
      <c r="J7" s="9">
        <v>35.951000000000001</v>
      </c>
      <c r="K7" s="10" t="s">
        <v>152</v>
      </c>
      <c r="L7" s="9">
        <v>17.34</v>
      </c>
      <c r="M7" s="10" t="s">
        <v>152</v>
      </c>
      <c r="N7" s="9">
        <v>0</v>
      </c>
      <c r="O7" s="10" t="s">
        <v>167</v>
      </c>
      <c r="P7" s="9">
        <v>56.54</v>
      </c>
      <c r="Q7" s="10" t="s">
        <v>152</v>
      </c>
      <c r="R7" s="9">
        <v>238.83099999999999</v>
      </c>
      <c r="S7" s="10" t="s">
        <v>169</v>
      </c>
    </row>
    <row r="8" spans="1:19" x14ac:dyDescent="0.2">
      <c r="A8" s="12" t="s">
        <v>164</v>
      </c>
      <c r="B8" s="9">
        <v>0</v>
      </c>
      <c r="C8" s="10" t="s">
        <v>246</v>
      </c>
      <c r="D8" s="9">
        <v>0</v>
      </c>
      <c r="E8" s="10" t="s">
        <v>246</v>
      </c>
      <c r="F8" s="9">
        <v>0</v>
      </c>
      <c r="G8" s="10" t="s">
        <v>246</v>
      </c>
      <c r="H8" s="9">
        <v>0</v>
      </c>
      <c r="I8" s="10" t="s">
        <v>302</v>
      </c>
      <c r="J8" s="9">
        <v>14.124000000000001</v>
      </c>
      <c r="K8" s="10" t="s">
        <v>152</v>
      </c>
      <c r="L8" s="9">
        <v>12.465</v>
      </c>
      <c r="M8" s="10" t="s">
        <v>152</v>
      </c>
      <c r="N8" s="9">
        <v>0</v>
      </c>
      <c r="O8" s="10" t="s">
        <v>167</v>
      </c>
      <c r="P8" s="9">
        <v>53.843000000000004</v>
      </c>
      <c r="Q8" s="10" t="s">
        <v>152</v>
      </c>
      <c r="R8" s="9">
        <v>80.432000000000002</v>
      </c>
      <c r="S8" s="10" t="s">
        <v>169</v>
      </c>
    </row>
    <row r="9" spans="1:19" x14ac:dyDescent="0.2">
      <c r="A9" s="12" t="s">
        <v>165</v>
      </c>
      <c r="B9" s="9">
        <v>0</v>
      </c>
      <c r="C9" s="10" t="s">
        <v>246</v>
      </c>
      <c r="D9" s="9">
        <v>0</v>
      </c>
      <c r="E9" s="10" t="s">
        <v>246</v>
      </c>
      <c r="F9" s="9">
        <v>0</v>
      </c>
      <c r="G9" s="10" t="s">
        <v>246</v>
      </c>
      <c r="H9" s="9">
        <v>0</v>
      </c>
      <c r="I9" s="10" t="s">
        <v>152</v>
      </c>
      <c r="J9" s="9">
        <v>19.370999999999999</v>
      </c>
      <c r="K9" s="10" t="s">
        <v>210</v>
      </c>
      <c r="L9" s="9">
        <v>13.301</v>
      </c>
      <c r="M9" s="10" t="s">
        <v>152</v>
      </c>
      <c r="N9" s="9">
        <v>0</v>
      </c>
      <c r="O9" s="10" t="s">
        <v>167</v>
      </c>
      <c r="P9" s="9">
        <v>50.128999999999998</v>
      </c>
      <c r="Q9" s="10" t="s">
        <v>152</v>
      </c>
      <c r="R9" s="9">
        <v>82.801000000000002</v>
      </c>
      <c r="S9" s="10" t="s">
        <v>169</v>
      </c>
    </row>
    <row r="10" spans="1:19" x14ac:dyDescent="0.2">
      <c r="A10" s="12" t="s">
        <v>166</v>
      </c>
      <c r="B10" s="9">
        <v>0</v>
      </c>
      <c r="C10" s="10" t="s">
        <v>246</v>
      </c>
      <c r="D10" s="9">
        <v>0</v>
      </c>
      <c r="E10" s="10" t="s">
        <v>246</v>
      </c>
      <c r="F10" s="9">
        <v>0</v>
      </c>
      <c r="G10" s="10" t="s">
        <v>246</v>
      </c>
      <c r="H10" s="9">
        <v>0</v>
      </c>
      <c r="I10" s="10" t="s">
        <v>152</v>
      </c>
      <c r="J10" s="9">
        <v>15.454000000000001</v>
      </c>
      <c r="K10" s="10" t="s">
        <v>152</v>
      </c>
      <c r="L10" s="9">
        <v>12.185</v>
      </c>
      <c r="M10" s="10" t="s">
        <v>152</v>
      </c>
      <c r="N10" s="9">
        <v>0</v>
      </c>
      <c r="O10" s="10" t="s">
        <v>167</v>
      </c>
      <c r="P10" s="9">
        <v>50.683</v>
      </c>
      <c r="Q10" s="10" t="s">
        <v>152</v>
      </c>
      <c r="R10" s="9">
        <v>78.322000000000003</v>
      </c>
      <c r="S10" s="10" t="s">
        <v>169</v>
      </c>
    </row>
    <row r="11" spans="1:19" x14ac:dyDescent="0.2">
      <c r="A11" s="12" t="s">
        <v>170</v>
      </c>
      <c r="B11" s="9">
        <v>0</v>
      </c>
      <c r="C11" s="10" t="s">
        <v>246</v>
      </c>
      <c r="D11" s="9">
        <v>0</v>
      </c>
      <c r="E11" s="10" t="s">
        <v>246</v>
      </c>
      <c r="F11" s="9">
        <v>0</v>
      </c>
      <c r="G11" s="10" t="s">
        <v>246</v>
      </c>
      <c r="H11" s="9">
        <v>0</v>
      </c>
      <c r="I11" s="10" t="s">
        <v>152</v>
      </c>
      <c r="J11" s="9">
        <v>17.983837999999999</v>
      </c>
      <c r="K11" s="10" t="s">
        <v>152</v>
      </c>
      <c r="L11" s="9">
        <v>0</v>
      </c>
      <c r="M11" s="10" t="s">
        <v>303</v>
      </c>
      <c r="N11" s="9">
        <v>0</v>
      </c>
      <c r="O11" s="10" t="s">
        <v>167</v>
      </c>
      <c r="P11" s="9">
        <v>51.509</v>
      </c>
      <c r="Q11" s="10" t="s">
        <v>152</v>
      </c>
      <c r="R11" s="9">
        <v>69.492838000000006</v>
      </c>
      <c r="S11" s="10" t="s">
        <v>169</v>
      </c>
    </row>
    <row r="12" spans="1:19" x14ac:dyDescent="0.2">
      <c r="A12" s="12" t="s">
        <v>171</v>
      </c>
      <c r="B12" s="9">
        <v>0</v>
      </c>
      <c r="C12" s="10" t="s">
        <v>246</v>
      </c>
      <c r="D12" s="9">
        <v>0</v>
      </c>
      <c r="E12" s="10" t="s">
        <v>246</v>
      </c>
      <c r="F12" s="9">
        <v>0</v>
      </c>
      <c r="G12" s="10" t="s">
        <v>246</v>
      </c>
      <c r="H12" s="9">
        <v>0</v>
      </c>
      <c r="I12" s="10" t="s">
        <v>152</v>
      </c>
      <c r="J12" s="9">
        <v>24.2</v>
      </c>
      <c r="K12" s="10" t="s">
        <v>152</v>
      </c>
      <c r="L12" s="9">
        <v>0</v>
      </c>
      <c r="M12" s="10" t="s">
        <v>246</v>
      </c>
      <c r="N12" s="9">
        <v>0</v>
      </c>
      <c r="O12" s="10" t="s">
        <v>167</v>
      </c>
      <c r="P12" s="9">
        <v>51.561</v>
      </c>
      <c r="Q12" s="10" t="s">
        <v>152</v>
      </c>
      <c r="R12" s="9">
        <v>75.760999999999996</v>
      </c>
      <c r="S12" s="10" t="s">
        <v>169</v>
      </c>
    </row>
    <row r="13" spans="1:19" x14ac:dyDescent="0.2">
      <c r="A13" s="12" t="s">
        <v>172</v>
      </c>
      <c r="B13" s="9">
        <v>0</v>
      </c>
      <c r="C13" s="10" t="s">
        <v>246</v>
      </c>
      <c r="D13" s="9">
        <v>0</v>
      </c>
      <c r="E13" s="10" t="s">
        <v>246</v>
      </c>
      <c r="F13" s="9">
        <v>0</v>
      </c>
      <c r="G13" s="10" t="s">
        <v>246</v>
      </c>
      <c r="H13" s="9">
        <v>0</v>
      </c>
      <c r="I13" s="10" t="s">
        <v>152</v>
      </c>
      <c r="J13" s="9">
        <v>23.026</v>
      </c>
      <c r="K13" s="10" t="s">
        <v>152</v>
      </c>
      <c r="L13" s="9">
        <v>0</v>
      </c>
      <c r="M13" s="10" t="s">
        <v>246</v>
      </c>
      <c r="N13" s="9">
        <v>0</v>
      </c>
      <c r="O13" s="10" t="s">
        <v>167</v>
      </c>
      <c r="P13" s="9">
        <v>49.29</v>
      </c>
      <c r="Q13" s="10" t="s">
        <v>152</v>
      </c>
      <c r="R13" s="9">
        <v>72.316000000000003</v>
      </c>
      <c r="S13" s="10" t="s">
        <v>169</v>
      </c>
    </row>
    <row r="14" spans="1:19" x14ac:dyDescent="0.2">
      <c r="A14" s="12" t="s">
        <v>173</v>
      </c>
      <c r="B14" s="9">
        <v>0</v>
      </c>
      <c r="C14" s="10" t="s">
        <v>246</v>
      </c>
      <c r="D14" s="9">
        <v>0</v>
      </c>
      <c r="E14" s="10" t="s">
        <v>246</v>
      </c>
      <c r="F14" s="9">
        <v>0</v>
      </c>
      <c r="G14" s="10" t="s">
        <v>246</v>
      </c>
      <c r="H14" s="9">
        <v>0</v>
      </c>
      <c r="I14" s="10" t="s">
        <v>152</v>
      </c>
      <c r="J14" s="9">
        <v>26.497</v>
      </c>
      <c r="K14" s="10" t="s">
        <v>152</v>
      </c>
      <c r="L14" s="9">
        <v>0</v>
      </c>
      <c r="M14" s="10" t="s">
        <v>246</v>
      </c>
      <c r="N14" s="9">
        <v>0</v>
      </c>
      <c r="O14" s="10" t="s">
        <v>167</v>
      </c>
      <c r="P14" s="9">
        <v>49.246000000000002</v>
      </c>
      <c r="Q14" s="10" t="s">
        <v>152</v>
      </c>
      <c r="R14" s="9">
        <v>75.742999999999995</v>
      </c>
      <c r="S14" s="10" t="s">
        <v>169</v>
      </c>
    </row>
    <row r="15" spans="1:19" x14ac:dyDescent="0.2">
      <c r="A15" s="12" t="s">
        <v>174</v>
      </c>
      <c r="B15" s="9">
        <v>0</v>
      </c>
      <c r="C15" s="10" t="s">
        <v>246</v>
      </c>
      <c r="D15" s="9">
        <v>0</v>
      </c>
      <c r="E15" s="10" t="s">
        <v>246</v>
      </c>
      <c r="F15" s="9">
        <v>0</v>
      </c>
      <c r="G15" s="10" t="s">
        <v>246</v>
      </c>
      <c r="H15" s="9">
        <v>0</v>
      </c>
      <c r="I15" s="10" t="s">
        <v>152</v>
      </c>
      <c r="J15" s="9">
        <v>19.058</v>
      </c>
      <c r="K15" s="10" t="s">
        <v>152</v>
      </c>
      <c r="L15" s="9">
        <v>0</v>
      </c>
      <c r="M15" s="10" t="s">
        <v>246</v>
      </c>
      <c r="N15" s="9">
        <v>0</v>
      </c>
      <c r="O15" s="10" t="s">
        <v>167</v>
      </c>
      <c r="P15" s="9">
        <v>51.884</v>
      </c>
      <c r="Q15" s="10" t="s">
        <v>152</v>
      </c>
      <c r="R15" s="9">
        <v>70.941999999999993</v>
      </c>
      <c r="S15" s="10" t="s">
        <v>169</v>
      </c>
    </row>
    <row r="16" spans="1:19" x14ac:dyDescent="0.2">
      <c r="A16" s="12" t="s">
        <v>176</v>
      </c>
      <c r="B16" s="9">
        <v>0</v>
      </c>
      <c r="C16" s="10" t="s">
        <v>246</v>
      </c>
      <c r="D16" s="9">
        <v>0</v>
      </c>
      <c r="E16" s="10" t="s">
        <v>246</v>
      </c>
      <c r="F16" s="9">
        <v>0</v>
      </c>
      <c r="G16" s="10" t="s">
        <v>246</v>
      </c>
      <c r="H16" s="9">
        <v>0</v>
      </c>
      <c r="I16" s="10" t="s">
        <v>152</v>
      </c>
      <c r="J16" s="9">
        <v>0</v>
      </c>
      <c r="K16" s="10" t="s">
        <v>304</v>
      </c>
      <c r="L16" s="9">
        <v>0</v>
      </c>
      <c r="M16" s="10" t="s">
        <v>246</v>
      </c>
      <c r="N16" s="9">
        <v>0</v>
      </c>
      <c r="O16" s="10" t="s">
        <v>167</v>
      </c>
      <c r="P16" s="9">
        <v>54.01</v>
      </c>
      <c r="Q16" s="10" t="s">
        <v>152</v>
      </c>
      <c r="R16" s="9">
        <v>54.01</v>
      </c>
      <c r="S16" s="10" t="s">
        <v>169</v>
      </c>
    </row>
    <row r="17" spans="1:19" x14ac:dyDescent="0.2">
      <c r="A17" s="12" t="s">
        <v>177</v>
      </c>
      <c r="B17" s="9">
        <v>0</v>
      </c>
      <c r="C17" s="10" t="s">
        <v>246</v>
      </c>
      <c r="D17" s="9">
        <v>0</v>
      </c>
      <c r="E17" s="10" t="s">
        <v>246</v>
      </c>
      <c r="F17" s="9">
        <v>0</v>
      </c>
      <c r="G17" s="10" t="s">
        <v>246</v>
      </c>
      <c r="H17" s="9">
        <v>0</v>
      </c>
      <c r="I17" s="10" t="s">
        <v>152</v>
      </c>
      <c r="J17" s="9">
        <v>0</v>
      </c>
      <c r="K17" s="10" t="s">
        <v>246</v>
      </c>
      <c r="L17" s="9">
        <v>0</v>
      </c>
      <c r="M17" s="10" t="s">
        <v>246</v>
      </c>
      <c r="N17" s="9">
        <v>0</v>
      </c>
      <c r="O17" s="10" t="s">
        <v>167</v>
      </c>
      <c r="P17" s="9">
        <v>46.337000000000003</v>
      </c>
      <c r="Q17" s="10" t="s">
        <v>152</v>
      </c>
      <c r="R17" s="9">
        <v>46.337000000000003</v>
      </c>
      <c r="S17" s="10" t="s">
        <v>169</v>
      </c>
    </row>
    <row r="18" spans="1:19" x14ac:dyDescent="0.2">
      <c r="A18" s="12" t="s">
        <v>178</v>
      </c>
      <c r="B18" s="9">
        <v>0</v>
      </c>
      <c r="C18" s="10" t="s">
        <v>246</v>
      </c>
      <c r="D18" s="9">
        <v>0</v>
      </c>
      <c r="E18" s="10" t="s">
        <v>246</v>
      </c>
      <c r="F18" s="9">
        <v>0</v>
      </c>
      <c r="G18" s="10" t="s">
        <v>246</v>
      </c>
      <c r="H18" s="9">
        <v>0</v>
      </c>
      <c r="I18" s="10" t="s">
        <v>152</v>
      </c>
      <c r="J18" s="9">
        <v>0</v>
      </c>
      <c r="K18" s="10" t="s">
        <v>246</v>
      </c>
      <c r="L18" s="9">
        <v>0</v>
      </c>
      <c r="M18" s="10" t="s">
        <v>246</v>
      </c>
      <c r="N18" s="9">
        <v>0</v>
      </c>
      <c r="O18" s="10" t="s">
        <v>167</v>
      </c>
      <c r="P18" s="9">
        <v>56.698999999999998</v>
      </c>
      <c r="Q18" s="10" t="s">
        <v>152</v>
      </c>
      <c r="R18" s="9">
        <v>56.698999999999998</v>
      </c>
      <c r="S18" s="10" t="s">
        <v>169</v>
      </c>
    </row>
    <row r="19" spans="1:19" x14ac:dyDescent="0.2">
      <c r="A19" s="12" t="s">
        <v>179</v>
      </c>
      <c r="B19" s="9">
        <v>0</v>
      </c>
      <c r="C19" s="10" t="s">
        <v>246</v>
      </c>
      <c r="D19" s="9">
        <v>0</v>
      </c>
      <c r="E19" s="10" t="s">
        <v>246</v>
      </c>
      <c r="F19" s="9">
        <v>0</v>
      </c>
      <c r="G19" s="10" t="s">
        <v>246</v>
      </c>
      <c r="H19" s="9">
        <v>0</v>
      </c>
      <c r="I19" s="10" t="s">
        <v>152</v>
      </c>
      <c r="J19" s="9">
        <v>0</v>
      </c>
      <c r="K19" s="10" t="s">
        <v>246</v>
      </c>
      <c r="L19" s="9">
        <v>0</v>
      </c>
      <c r="M19" s="10" t="s">
        <v>246</v>
      </c>
      <c r="N19" s="9">
        <v>0</v>
      </c>
      <c r="O19" s="10" t="s">
        <v>167</v>
      </c>
      <c r="P19" s="9">
        <v>56.540999999999997</v>
      </c>
      <c r="Q19" s="10" t="s">
        <v>152</v>
      </c>
      <c r="R19" s="9">
        <v>56.540999999999997</v>
      </c>
      <c r="S19" s="10" t="s">
        <v>169</v>
      </c>
    </row>
    <row r="20" spans="1:19" x14ac:dyDescent="0.2">
      <c r="A20" s="12" t="s">
        <v>180</v>
      </c>
      <c r="B20" s="9">
        <v>0</v>
      </c>
      <c r="C20" s="10" t="s">
        <v>246</v>
      </c>
      <c r="D20" s="9">
        <v>0</v>
      </c>
      <c r="E20" s="10" t="s">
        <v>246</v>
      </c>
      <c r="F20" s="9">
        <v>0</v>
      </c>
      <c r="G20" s="10" t="s">
        <v>246</v>
      </c>
      <c r="H20" s="9">
        <v>0</v>
      </c>
      <c r="I20" s="10" t="s">
        <v>152</v>
      </c>
      <c r="J20" s="9">
        <v>0</v>
      </c>
      <c r="K20" s="10" t="s">
        <v>246</v>
      </c>
      <c r="L20" s="9">
        <v>0</v>
      </c>
      <c r="M20" s="10" t="s">
        <v>246</v>
      </c>
      <c r="N20" s="9">
        <v>0</v>
      </c>
      <c r="O20" s="10" t="s">
        <v>167</v>
      </c>
      <c r="P20" s="9">
        <v>58.521000000000001</v>
      </c>
      <c r="Q20" s="10" t="s">
        <v>152</v>
      </c>
      <c r="R20" s="9">
        <v>58.521000000000001</v>
      </c>
      <c r="S20" s="10" t="s">
        <v>169</v>
      </c>
    </row>
    <row r="21" spans="1:19" x14ac:dyDescent="0.2">
      <c r="A21" s="12" t="s">
        <v>181</v>
      </c>
      <c r="B21" s="9">
        <v>0</v>
      </c>
      <c r="C21" s="10" t="s">
        <v>246</v>
      </c>
      <c r="D21" s="9">
        <v>0</v>
      </c>
      <c r="E21" s="10" t="s">
        <v>246</v>
      </c>
      <c r="F21" s="9">
        <v>0</v>
      </c>
      <c r="G21" s="10" t="s">
        <v>246</v>
      </c>
      <c r="H21" s="9">
        <v>0</v>
      </c>
      <c r="I21" s="10" t="s">
        <v>152</v>
      </c>
      <c r="J21" s="9">
        <v>0</v>
      </c>
      <c r="K21" s="10" t="s">
        <v>246</v>
      </c>
      <c r="L21" s="9">
        <v>0</v>
      </c>
      <c r="M21" s="10" t="s">
        <v>246</v>
      </c>
      <c r="N21" s="9">
        <v>0</v>
      </c>
      <c r="O21" s="10" t="s">
        <v>167</v>
      </c>
      <c r="P21" s="9">
        <v>62.335000000000001</v>
      </c>
      <c r="Q21" s="10" t="s">
        <v>152</v>
      </c>
      <c r="R21" s="9">
        <v>62.335000000000001</v>
      </c>
      <c r="S21" s="10" t="s">
        <v>169</v>
      </c>
    </row>
    <row r="22" spans="1:19" x14ac:dyDescent="0.2">
      <c r="A22" s="12" t="s">
        <v>182</v>
      </c>
      <c r="B22" s="9">
        <v>0</v>
      </c>
      <c r="C22" s="10" t="s">
        <v>246</v>
      </c>
      <c r="D22" s="9">
        <v>0</v>
      </c>
      <c r="E22" s="10" t="s">
        <v>246</v>
      </c>
      <c r="F22" s="9">
        <v>0</v>
      </c>
      <c r="G22" s="10" t="s">
        <v>246</v>
      </c>
      <c r="H22" s="9">
        <v>0</v>
      </c>
      <c r="I22" s="10" t="s">
        <v>152</v>
      </c>
      <c r="J22" s="9">
        <v>0</v>
      </c>
      <c r="K22" s="10" t="s">
        <v>246</v>
      </c>
      <c r="L22" s="9">
        <v>0</v>
      </c>
      <c r="M22" s="10" t="s">
        <v>246</v>
      </c>
      <c r="N22" s="9">
        <v>0</v>
      </c>
      <c r="O22" s="10" t="s">
        <v>167</v>
      </c>
      <c r="P22" s="9">
        <v>53.698999999999998</v>
      </c>
      <c r="Q22" s="10" t="s">
        <v>152</v>
      </c>
      <c r="R22" s="9">
        <v>53.698999999999998</v>
      </c>
      <c r="S22" s="10" t="s">
        <v>169</v>
      </c>
    </row>
    <row r="23" spans="1:19" x14ac:dyDescent="0.2">
      <c r="A23" s="12" t="s">
        <v>184</v>
      </c>
      <c r="B23" s="9">
        <v>0</v>
      </c>
      <c r="C23" s="10" t="s">
        <v>246</v>
      </c>
      <c r="D23" s="9">
        <v>0</v>
      </c>
      <c r="E23" s="10" t="s">
        <v>246</v>
      </c>
      <c r="F23" s="9">
        <v>0</v>
      </c>
      <c r="G23" s="10" t="s">
        <v>246</v>
      </c>
      <c r="H23" s="9">
        <v>0</v>
      </c>
      <c r="I23" s="10" t="s">
        <v>152</v>
      </c>
      <c r="J23" s="9">
        <v>0</v>
      </c>
      <c r="K23" s="10" t="s">
        <v>246</v>
      </c>
      <c r="L23" s="9">
        <v>0</v>
      </c>
      <c r="M23" s="10" t="s">
        <v>246</v>
      </c>
      <c r="N23" s="9">
        <v>0</v>
      </c>
      <c r="O23" s="10" t="s">
        <v>167</v>
      </c>
      <c r="P23" s="9">
        <v>73.885999999999996</v>
      </c>
      <c r="Q23" s="10" t="s">
        <v>152</v>
      </c>
      <c r="R23" s="9">
        <v>73.885999999999996</v>
      </c>
      <c r="S23" s="10" t="s">
        <v>169</v>
      </c>
    </row>
    <row r="24" spans="1:19" x14ac:dyDescent="0.2">
      <c r="A24" s="12" t="s">
        <v>185</v>
      </c>
      <c r="B24" s="9">
        <v>0</v>
      </c>
      <c r="C24" s="10" t="s">
        <v>246</v>
      </c>
      <c r="D24" s="9">
        <v>0</v>
      </c>
      <c r="E24" s="10" t="s">
        <v>246</v>
      </c>
      <c r="F24" s="9">
        <v>0</v>
      </c>
      <c r="G24" s="10" t="s">
        <v>246</v>
      </c>
      <c r="H24" s="9">
        <v>0</v>
      </c>
      <c r="I24" s="10" t="s">
        <v>152</v>
      </c>
      <c r="J24" s="9">
        <v>0</v>
      </c>
      <c r="K24" s="10" t="s">
        <v>246</v>
      </c>
      <c r="L24" s="9">
        <v>0</v>
      </c>
      <c r="M24" s="10" t="s">
        <v>246</v>
      </c>
      <c r="N24" s="9">
        <v>0</v>
      </c>
      <c r="O24" s="10" t="s">
        <v>167</v>
      </c>
      <c r="P24" s="9">
        <v>79.887</v>
      </c>
      <c r="Q24" s="10" t="s">
        <v>152</v>
      </c>
      <c r="R24" s="9">
        <v>79.887</v>
      </c>
      <c r="S24" s="10" t="s">
        <v>169</v>
      </c>
    </row>
    <row r="25" spans="1:19" x14ac:dyDescent="0.2">
      <c r="A25" s="12" t="s">
        <v>187</v>
      </c>
      <c r="B25" s="9">
        <v>0</v>
      </c>
      <c r="C25" s="10" t="s">
        <v>246</v>
      </c>
      <c r="D25" s="9">
        <v>0</v>
      </c>
      <c r="E25" s="10" t="s">
        <v>246</v>
      </c>
      <c r="F25" s="9">
        <v>0</v>
      </c>
      <c r="G25" s="10" t="s">
        <v>246</v>
      </c>
      <c r="H25" s="9">
        <v>0</v>
      </c>
      <c r="I25" s="10" t="s">
        <v>152</v>
      </c>
      <c r="J25" s="9">
        <v>0</v>
      </c>
      <c r="K25" s="10" t="s">
        <v>246</v>
      </c>
      <c r="L25" s="9">
        <v>0</v>
      </c>
      <c r="M25" s="10" t="s">
        <v>246</v>
      </c>
      <c r="N25" s="9">
        <v>0</v>
      </c>
      <c r="O25" s="10" t="s">
        <v>167</v>
      </c>
      <c r="P25" s="9">
        <v>80.489999999999995</v>
      </c>
      <c r="Q25" s="10" t="s">
        <v>152</v>
      </c>
      <c r="R25" s="9">
        <v>80.489999999999995</v>
      </c>
      <c r="S25" s="10" t="s">
        <v>169</v>
      </c>
    </row>
    <row r="26" spans="1:19" x14ac:dyDescent="0.2">
      <c r="A26" s="12" t="s">
        <v>188</v>
      </c>
      <c r="B26" s="9">
        <v>0</v>
      </c>
      <c r="C26" s="10" t="s">
        <v>246</v>
      </c>
      <c r="D26" s="9">
        <v>0</v>
      </c>
      <c r="E26" s="10" t="s">
        <v>246</v>
      </c>
      <c r="F26" s="9">
        <v>0</v>
      </c>
      <c r="G26" s="10" t="s">
        <v>246</v>
      </c>
      <c r="H26" s="9">
        <v>0</v>
      </c>
      <c r="I26" s="10" t="s">
        <v>152</v>
      </c>
      <c r="J26" s="9">
        <v>0</v>
      </c>
      <c r="K26" s="10" t="s">
        <v>246</v>
      </c>
      <c r="L26" s="9">
        <v>0</v>
      </c>
      <c r="M26" s="10" t="s">
        <v>246</v>
      </c>
      <c r="N26" s="9">
        <v>0</v>
      </c>
      <c r="O26" s="10" t="s">
        <v>167</v>
      </c>
      <c r="P26" s="9">
        <v>74.215999999999994</v>
      </c>
      <c r="Q26" s="10" t="s">
        <v>152</v>
      </c>
      <c r="R26" s="9">
        <v>74.215999999999994</v>
      </c>
      <c r="S26" s="10" t="s">
        <v>169</v>
      </c>
    </row>
    <row r="27" spans="1:19" x14ac:dyDescent="0.2">
      <c r="A27" s="12" t="s">
        <v>189</v>
      </c>
      <c r="B27" s="9">
        <v>0</v>
      </c>
      <c r="C27" s="10" t="s">
        <v>246</v>
      </c>
      <c r="D27" s="9">
        <v>0</v>
      </c>
      <c r="E27" s="10" t="s">
        <v>246</v>
      </c>
      <c r="F27" s="9">
        <v>0</v>
      </c>
      <c r="G27" s="10" t="s">
        <v>246</v>
      </c>
      <c r="H27" s="9">
        <v>0</v>
      </c>
      <c r="I27" s="10" t="s">
        <v>152</v>
      </c>
      <c r="J27" s="9">
        <v>0</v>
      </c>
      <c r="K27" s="10" t="s">
        <v>246</v>
      </c>
      <c r="L27" s="9">
        <v>0</v>
      </c>
      <c r="M27" s="10" t="s">
        <v>246</v>
      </c>
      <c r="N27" s="9">
        <v>0</v>
      </c>
      <c r="O27" s="10" t="s">
        <v>167</v>
      </c>
      <c r="P27" s="9">
        <v>67.912999999999997</v>
      </c>
      <c r="Q27" s="10" t="s">
        <v>152</v>
      </c>
      <c r="R27" s="9">
        <v>67.912999999999997</v>
      </c>
      <c r="S27" s="10" t="s">
        <v>169</v>
      </c>
    </row>
    <row r="28" spans="1:19" x14ac:dyDescent="0.2">
      <c r="A28" s="12" t="s">
        <v>190</v>
      </c>
      <c r="B28" s="9">
        <v>0</v>
      </c>
      <c r="C28" s="10" t="s">
        <v>246</v>
      </c>
      <c r="D28" s="9">
        <v>0</v>
      </c>
      <c r="E28" s="10" t="s">
        <v>246</v>
      </c>
      <c r="F28" s="9">
        <v>0</v>
      </c>
      <c r="G28" s="10" t="s">
        <v>246</v>
      </c>
      <c r="H28" s="9">
        <v>0</v>
      </c>
      <c r="I28" s="10" t="s">
        <v>152</v>
      </c>
      <c r="J28" s="9">
        <v>0</v>
      </c>
      <c r="K28" s="10" t="s">
        <v>246</v>
      </c>
      <c r="L28" s="9">
        <v>0</v>
      </c>
      <c r="M28" s="10" t="s">
        <v>246</v>
      </c>
      <c r="N28" s="9">
        <v>0</v>
      </c>
      <c r="O28" s="10" t="s">
        <v>167</v>
      </c>
      <c r="P28" s="9">
        <v>103.753</v>
      </c>
      <c r="Q28" s="10" t="s">
        <v>152</v>
      </c>
      <c r="R28" s="9">
        <v>103.753</v>
      </c>
      <c r="S28" s="10" t="s">
        <v>169</v>
      </c>
    </row>
    <row r="29" spans="1:19" x14ac:dyDescent="0.2">
      <c r="A29" s="12" t="s">
        <v>191</v>
      </c>
      <c r="B29" s="9">
        <v>0</v>
      </c>
      <c r="C29" s="10" t="s">
        <v>246</v>
      </c>
      <c r="D29" s="9">
        <v>0</v>
      </c>
      <c r="E29" s="10" t="s">
        <v>246</v>
      </c>
      <c r="F29" s="9">
        <v>0</v>
      </c>
      <c r="G29" s="10" t="s">
        <v>246</v>
      </c>
      <c r="H29" s="9">
        <v>0</v>
      </c>
      <c r="I29" s="10" t="s">
        <v>152</v>
      </c>
      <c r="J29" s="9">
        <v>0</v>
      </c>
      <c r="K29" s="10" t="s">
        <v>246</v>
      </c>
      <c r="L29" s="9">
        <v>0</v>
      </c>
      <c r="M29" s="10" t="s">
        <v>246</v>
      </c>
      <c r="N29" s="9">
        <v>0</v>
      </c>
      <c r="O29" s="10" t="s">
        <v>167</v>
      </c>
      <c r="P29" s="9">
        <v>118.36309</v>
      </c>
      <c r="Q29" s="10" t="s">
        <v>152</v>
      </c>
      <c r="R29" s="9">
        <v>118.36309</v>
      </c>
      <c r="S29" s="10" t="s">
        <v>169</v>
      </c>
    </row>
    <row r="30" spans="1:19" x14ac:dyDescent="0.2">
      <c r="A30" s="12" t="s">
        <v>192</v>
      </c>
      <c r="B30" s="9">
        <v>0</v>
      </c>
      <c r="C30" s="10" t="s">
        <v>246</v>
      </c>
      <c r="D30" s="9">
        <v>0</v>
      </c>
      <c r="E30" s="10" t="s">
        <v>246</v>
      </c>
      <c r="F30" s="9">
        <v>0</v>
      </c>
      <c r="G30" s="10" t="s">
        <v>246</v>
      </c>
      <c r="H30" s="9">
        <v>0</v>
      </c>
      <c r="I30" s="10" t="s">
        <v>152</v>
      </c>
      <c r="J30" s="9">
        <v>0</v>
      </c>
      <c r="K30" s="10" t="s">
        <v>246</v>
      </c>
      <c r="L30" s="9">
        <v>0</v>
      </c>
      <c r="M30" s="10" t="s">
        <v>246</v>
      </c>
      <c r="N30" s="9">
        <v>0</v>
      </c>
      <c r="O30" s="10" t="s">
        <v>167</v>
      </c>
      <c r="P30" s="9">
        <v>141.87152699999999</v>
      </c>
      <c r="Q30" s="10" t="s">
        <v>152</v>
      </c>
      <c r="R30" s="9">
        <v>141.87152699999999</v>
      </c>
      <c r="S30" s="10" t="s">
        <v>169</v>
      </c>
    </row>
    <row r="31" spans="1:19" x14ac:dyDescent="0.2">
      <c r="A31" s="12" t="s">
        <v>193</v>
      </c>
      <c r="B31" s="9">
        <v>0</v>
      </c>
      <c r="C31" s="10" t="s">
        <v>246</v>
      </c>
      <c r="D31" s="9">
        <v>0</v>
      </c>
      <c r="E31" s="10" t="s">
        <v>246</v>
      </c>
      <c r="F31" s="9">
        <v>0</v>
      </c>
      <c r="G31" s="10" t="s">
        <v>246</v>
      </c>
      <c r="H31" s="9">
        <v>0</v>
      </c>
      <c r="I31" s="10" t="s">
        <v>152</v>
      </c>
      <c r="J31" s="9">
        <v>0</v>
      </c>
      <c r="K31" s="10" t="s">
        <v>152</v>
      </c>
      <c r="L31" s="9">
        <v>0</v>
      </c>
      <c r="M31" s="10" t="s">
        <v>224</v>
      </c>
      <c r="N31" s="9">
        <v>0</v>
      </c>
      <c r="O31" s="10" t="s">
        <v>167</v>
      </c>
      <c r="P31" s="9">
        <v>119.338539</v>
      </c>
      <c r="Q31" s="10" t="s">
        <v>152</v>
      </c>
      <c r="R31" s="9">
        <v>119.338539</v>
      </c>
      <c r="S31" s="10" t="s">
        <v>169</v>
      </c>
    </row>
    <row r="32" spans="1:19" x14ac:dyDescent="0.2">
      <c r="A32" s="15" t="s">
        <v>195</v>
      </c>
      <c r="B32" s="13">
        <v>0</v>
      </c>
      <c r="C32" s="14" t="s">
        <v>246</v>
      </c>
      <c r="D32" s="13">
        <v>0</v>
      </c>
      <c r="E32" s="14" t="s">
        <v>246</v>
      </c>
      <c r="F32" s="13">
        <v>0</v>
      </c>
      <c r="G32" s="14" t="s">
        <v>246</v>
      </c>
      <c r="H32" s="13">
        <v>0</v>
      </c>
      <c r="I32" s="14" t="s">
        <v>152</v>
      </c>
      <c r="J32" s="13">
        <v>0</v>
      </c>
      <c r="K32" s="14" t="s">
        <v>152</v>
      </c>
      <c r="L32" s="13">
        <v>0</v>
      </c>
      <c r="M32" s="14" t="s">
        <v>224</v>
      </c>
      <c r="N32" s="13">
        <v>0</v>
      </c>
      <c r="O32" s="14" t="s">
        <v>167</v>
      </c>
      <c r="P32" s="13">
        <v>126.05432399999999</v>
      </c>
      <c r="Q32" s="14" t="s">
        <v>152</v>
      </c>
      <c r="R32" s="13">
        <v>126.05432399999999</v>
      </c>
      <c r="S32" s="14" t="s">
        <v>169</v>
      </c>
    </row>
    <row r="34" spans="1:2" x14ac:dyDescent="0.2">
      <c r="A34" s="16" t="s">
        <v>196</v>
      </c>
      <c r="B34" s="16" t="s">
        <v>197</v>
      </c>
    </row>
    <row r="36" spans="1:2" x14ac:dyDescent="0.2">
      <c r="B36" s="16" t="s">
        <v>400</v>
      </c>
    </row>
    <row r="37" spans="1:2" x14ac:dyDescent="0.2">
      <c r="B37" s="16" t="s">
        <v>401</v>
      </c>
    </row>
    <row r="38" spans="1:2" x14ac:dyDescent="0.2">
      <c r="B38" s="16" t="s">
        <v>402</v>
      </c>
    </row>
    <row r="39" spans="1:2" x14ac:dyDescent="0.2">
      <c r="B39" s="16" t="s">
        <v>403</v>
      </c>
    </row>
    <row r="40" spans="1:2" x14ac:dyDescent="0.2">
      <c r="B40" s="16" t="s">
        <v>404</v>
      </c>
    </row>
    <row r="41" spans="1:2" x14ac:dyDescent="0.2">
      <c r="B41" s="16" t="s">
        <v>290</v>
      </c>
    </row>
    <row r="43" spans="1:2" x14ac:dyDescent="0.2">
      <c r="B43" s="16" t="s">
        <v>203</v>
      </c>
    </row>
    <row r="44" spans="1:2" x14ac:dyDescent="0.2">
      <c r="B44" s="16" t="s">
        <v>250</v>
      </c>
    </row>
    <row r="45" spans="1:2" x14ac:dyDescent="0.2">
      <c r="B45" s="16" t="s">
        <v>204</v>
      </c>
    </row>
    <row r="48" spans="1:2" x14ac:dyDescent="0.2">
      <c r="A48" s="17" t="str">
        <f>HYPERLINK("#'LOTTERIES 15'!A2", "&lt;&lt;&lt; Previous table")</f>
        <v>&lt;&lt;&lt; Previous table</v>
      </c>
    </row>
    <row r="49" spans="1:1" x14ac:dyDescent="0.2">
      <c r="A49" s="17" t="str">
        <f>HYPERLINK("#'MINOR_GAMING 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HYPERLINK("#'INDEX'!B82", "Link to index")</f>
        <v>Link to index</v>
      </c>
    </row>
    <row r="2" spans="1:19" ht="15.75" customHeight="1" x14ac:dyDescent="0.2">
      <c r="A2" s="27" t="s">
        <v>405</v>
      </c>
      <c r="B2" s="28"/>
      <c r="C2" s="28"/>
      <c r="D2" s="28"/>
      <c r="E2" s="28"/>
      <c r="F2" s="28"/>
      <c r="G2" s="28"/>
      <c r="H2" s="28"/>
      <c r="I2" s="28"/>
      <c r="J2" s="28"/>
      <c r="K2" s="28"/>
      <c r="L2" s="28"/>
      <c r="M2" s="28"/>
      <c r="N2" s="28"/>
      <c r="O2" s="28"/>
      <c r="P2" s="28"/>
      <c r="Q2" s="28"/>
      <c r="R2" s="28"/>
      <c r="S2" s="28"/>
    </row>
    <row r="3" spans="1:19" ht="15.75" customHeight="1" x14ac:dyDescent="0.2">
      <c r="A3" s="27" t="s">
        <v>93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0</v>
      </c>
      <c r="G7" s="10" t="s">
        <v>246</v>
      </c>
      <c r="H7" s="9">
        <v>260.67634854771802</v>
      </c>
      <c r="I7" s="10" t="s">
        <v>152</v>
      </c>
      <c r="J7" s="9">
        <v>72.647871369294606</v>
      </c>
      <c r="K7" s="10" t="s">
        <v>152</v>
      </c>
      <c r="L7" s="9">
        <v>35.039751037344402</v>
      </c>
      <c r="M7" s="10" t="s">
        <v>152</v>
      </c>
      <c r="N7" s="9">
        <v>0</v>
      </c>
      <c r="O7" s="10" t="s">
        <v>167</v>
      </c>
      <c r="P7" s="9">
        <v>114.253029045643</v>
      </c>
      <c r="Q7" s="10" t="s">
        <v>152</v>
      </c>
      <c r="R7" s="9">
        <v>482.61700000000002</v>
      </c>
      <c r="S7" s="10" t="s">
        <v>169</v>
      </c>
    </row>
    <row r="8" spans="1:19" x14ac:dyDescent="0.2">
      <c r="A8" s="12" t="s">
        <v>164</v>
      </c>
      <c r="B8" s="9">
        <v>0</v>
      </c>
      <c r="C8" s="10" t="s">
        <v>246</v>
      </c>
      <c r="D8" s="9">
        <v>0</v>
      </c>
      <c r="E8" s="10" t="s">
        <v>246</v>
      </c>
      <c r="F8" s="9">
        <v>0</v>
      </c>
      <c r="G8" s="10" t="s">
        <v>246</v>
      </c>
      <c r="H8" s="9">
        <v>0</v>
      </c>
      <c r="I8" s="10" t="s">
        <v>302</v>
      </c>
      <c r="J8" s="9">
        <v>26.9212837573385</v>
      </c>
      <c r="K8" s="10" t="s">
        <v>152</v>
      </c>
      <c r="L8" s="9">
        <v>23.759119373776901</v>
      </c>
      <c r="M8" s="10" t="s">
        <v>152</v>
      </c>
      <c r="N8" s="9">
        <v>0</v>
      </c>
      <c r="O8" s="10" t="s">
        <v>167</v>
      </c>
      <c r="P8" s="9">
        <v>102.62834050880601</v>
      </c>
      <c r="Q8" s="10" t="s">
        <v>152</v>
      </c>
      <c r="R8" s="9">
        <v>153.308743639922</v>
      </c>
      <c r="S8" s="10" t="s">
        <v>169</v>
      </c>
    </row>
    <row r="9" spans="1:19" x14ac:dyDescent="0.2">
      <c r="A9" s="12" t="s">
        <v>165</v>
      </c>
      <c r="B9" s="9">
        <v>0</v>
      </c>
      <c r="C9" s="10" t="s">
        <v>246</v>
      </c>
      <c r="D9" s="9">
        <v>0</v>
      </c>
      <c r="E9" s="10" t="s">
        <v>246</v>
      </c>
      <c r="F9" s="9">
        <v>0</v>
      </c>
      <c r="G9" s="10" t="s">
        <v>246</v>
      </c>
      <c r="H9" s="9">
        <v>0</v>
      </c>
      <c r="I9" s="10" t="s">
        <v>152</v>
      </c>
      <c r="J9" s="9">
        <v>35.869494296577898</v>
      </c>
      <c r="K9" s="10" t="s">
        <v>210</v>
      </c>
      <c r="L9" s="9">
        <v>24.629608365018999</v>
      </c>
      <c r="M9" s="10" t="s">
        <v>152</v>
      </c>
      <c r="N9" s="9">
        <v>0</v>
      </c>
      <c r="O9" s="10" t="s">
        <v>167</v>
      </c>
      <c r="P9" s="9">
        <v>92.824422053231899</v>
      </c>
      <c r="Q9" s="10" t="s">
        <v>152</v>
      </c>
      <c r="R9" s="9">
        <v>153.32352471482901</v>
      </c>
      <c r="S9" s="10" t="s">
        <v>169</v>
      </c>
    </row>
    <row r="10" spans="1:19" x14ac:dyDescent="0.2">
      <c r="A10" s="12" t="s">
        <v>166</v>
      </c>
      <c r="B10" s="9">
        <v>0</v>
      </c>
      <c r="C10" s="10" t="s">
        <v>246</v>
      </c>
      <c r="D10" s="9">
        <v>0</v>
      </c>
      <c r="E10" s="10" t="s">
        <v>246</v>
      </c>
      <c r="F10" s="9">
        <v>0</v>
      </c>
      <c r="G10" s="10" t="s">
        <v>246</v>
      </c>
      <c r="H10" s="9">
        <v>0</v>
      </c>
      <c r="I10" s="10" t="s">
        <v>152</v>
      </c>
      <c r="J10" s="9">
        <v>27.771579335793401</v>
      </c>
      <c r="K10" s="10" t="s">
        <v>152</v>
      </c>
      <c r="L10" s="9">
        <v>21.897029520295199</v>
      </c>
      <c r="M10" s="10" t="s">
        <v>152</v>
      </c>
      <c r="N10" s="9">
        <v>0</v>
      </c>
      <c r="O10" s="10" t="s">
        <v>167</v>
      </c>
      <c r="P10" s="9">
        <v>91.079782287822894</v>
      </c>
      <c r="Q10" s="10" t="s">
        <v>152</v>
      </c>
      <c r="R10" s="9">
        <v>140.74839114391099</v>
      </c>
      <c r="S10" s="10" t="s">
        <v>169</v>
      </c>
    </row>
    <row r="11" spans="1:19" x14ac:dyDescent="0.2">
      <c r="A11" s="12" t="s">
        <v>170</v>
      </c>
      <c r="B11" s="9">
        <v>0</v>
      </c>
      <c r="C11" s="10" t="s">
        <v>246</v>
      </c>
      <c r="D11" s="9">
        <v>0</v>
      </c>
      <c r="E11" s="10" t="s">
        <v>246</v>
      </c>
      <c r="F11" s="9">
        <v>0</v>
      </c>
      <c r="G11" s="10" t="s">
        <v>246</v>
      </c>
      <c r="H11" s="9">
        <v>0</v>
      </c>
      <c r="I11" s="10" t="s">
        <v>152</v>
      </c>
      <c r="J11" s="9">
        <v>31.5608256072072</v>
      </c>
      <c r="K11" s="10" t="s">
        <v>152</v>
      </c>
      <c r="L11" s="9">
        <v>0</v>
      </c>
      <c r="M11" s="10" t="s">
        <v>303</v>
      </c>
      <c r="N11" s="9">
        <v>0</v>
      </c>
      <c r="O11" s="10" t="s">
        <v>167</v>
      </c>
      <c r="P11" s="9">
        <v>90.3959747747748</v>
      </c>
      <c r="Q11" s="10" t="s">
        <v>152</v>
      </c>
      <c r="R11" s="9">
        <v>121.95680038198201</v>
      </c>
      <c r="S11" s="10" t="s">
        <v>169</v>
      </c>
    </row>
    <row r="12" spans="1:19" x14ac:dyDescent="0.2">
      <c r="A12" s="12" t="s">
        <v>171</v>
      </c>
      <c r="B12" s="9">
        <v>0</v>
      </c>
      <c r="C12" s="10" t="s">
        <v>246</v>
      </c>
      <c r="D12" s="9">
        <v>0</v>
      </c>
      <c r="E12" s="10" t="s">
        <v>246</v>
      </c>
      <c r="F12" s="9">
        <v>0</v>
      </c>
      <c r="G12" s="10" t="s">
        <v>246</v>
      </c>
      <c r="H12" s="9">
        <v>0</v>
      </c>
      <c r="I12" s="10" t="s">
        <v>152</v>
      </c>
      <c r="J12" s="9">
        <v>41.497887323943701</v>
      </c>
      <c r="K12" s="10" t="s">
        <v>152</v>
      </c>
      <c r="L12" s="9">
        <v>0</v>
      </c>
      <c r="M12" s="10" t="s">
        <v>246</v>
      </c>
      <c r="N12" s="9">
        <v>0</v>
      </c>
      <c r="O12" s="10" t="s">
        <v>167</v>
      </c>
      <c r="P12" s="9">
        <v>88.416221830985904</v>
      </c>
      <c r="Q12" s="10" t="s">
        <v>152</v>
      </c>
      <c r="R12" s="9">
        <v>129.91410915493</v>
      </c>
      <c r="S12" s="10" t="s">
        <v>169</v>
      </c>
    </row>
    <row r="13" spans="1:19" x14ac:dyDescent="0.2">
      <c r="A13" s="12" t="s">
        <v>172</v>
      </c>
      <c r="B13" s="9">
        <v>0</v>
      </c>
      <c r="C13" s="10" t="s">
        <v>246</v>
      </c>
      <c r="D13" s="9">
        <v>0</v>
      </c>
      <c r="E13" s="10" t="s">
        <v>246</v>
      </c>
      <c r="F13" s="9">
        <v>0</v>
      </c>
      <c r="G13" s="10" t="s">
        <v>246</v>
      </c>
      <c r="H13" s="9">
        <v>0</v>
      </c>
      <c r="I13" s="10" t="s">
        <v>152</v>
      </c>
      <c r="J13" s="9">
        <v>38.271883959044402</v>
      </c>
      <c r="K13" s="10" t="s">
        <v>152</v>
      </c>
      <c r="L13" s="9">
        <v>0</v>
      </c>
      <c r="M13" s="10" t="s">
        <v>246</v>
      </c>
      <c r="N13" s="9">
        <v>0</v>
      </c>
      <c r="O13" s="10" t="s">
        <v>167</v>
      </c>
      <c r="P13" s="9">
        <v>81.925699658703095</v>
      </c>
      <c r="Q13" s="10" t="s">
        <v>152</v>
      </c>
      <c r="R13" s="9">
        <v>120.197583617747</v>
      </c>
      <c r="S13" s="10" t="s">
        <v>169</v>
      </c>
    </row>
    <row r="14" spans="1:19" x14ac:dyDescent="0.2">
      <c r="A14" s="12" t="s">
        <v>173</v>
      </c>
      <c r="B14" s="9">
        <v>0</v>
      </c>
      <c r="C14" s="10" t="s">
        <v>246</v>
      </c>
      <c r="D14" s="9">
        <v>0</v>
      </c>
      <c r="E14" s="10" t="s">
        <v>246</v>
      </c>
      <c r="F14" s="9">
        <v>0</v>
      </c>
      <c r="G14" s="10" t="s">
        <v>246</v>
      </c>
      <c r="H14" s="9">
        <v>0</v>
      </c>
      <c r="I14" s="10" t="s">
        <v>152</v>
      </c>
      <c r="J14" s="9">
        <v>42.799466003316802</v>
      </c>
      <c r="K14" s="10" t="s">
        <v>152</v>
      </c>
      <c r="L14" s="9">
        <v>0</v>
      </c>
      <c r="M14" s="10" t="s">
        <v>246</v>
      </c>
      <c r="N14" s="9">
        <v>0</v>
      </c>
      <c r="O14" s="10" t="s">
        <v>167</v>
      </c>
      <c r="P14" s="9">
        <v>79.544948590381395</v>
      </c>
      <c r="Q14" s="10" t="s">
        <v>152</v>
      </c>
      <c r="R14" s="9">
        <v>122.344414593698</v>
      </c>
      <c r="S14" s="10" t="s">
        <v>169</v>
      </c>
    </row>
    <row r="15" spans="1:19" x14ac:dyDescent="0.2">
      <c r="A15" s="12" t="s">
        <v>174</v>
      </c>
      <c r="B15" s="9">
        <v>0</v>
      </c>
      <c r="C15" s="10" t="s">
        <v>246</v>
      </c>
      <c r="D15" s="9">
        <v>0</v>
      </c>
      <c r="E15" s="10" t="s">
        <v>246</v>
      </c>
      <c r="F15" s="9">
        <v>0</v>
      </c>
      <c r="G15" s="10" t="s">
        <v>246</v>
      </c>
      <c r="H15" s="9">
        <v>0</v>
      </c>
      <c r="I15" s="10" t="s">
        <v>152</v>
      </c>
      <c r="J15" s="9">
        <v>29.747583333333299</v>
      </c>
      <c r="K15" s="10" t="s">
        <v>152</v>
      </c>
      <c r="L15" s="9">
        <v>0</v>
      </c>
      <c r="M15" s="10" t="s">
        <v>246</v>
      </c>
      <c r="N15" s="9">
        <v>0</v>
      </c>
      <c r="O15" s="10" t="s">
        <v>167</v>
      </c>
      <c r="P15" s="9">
        <v>80.985602564102606</v>
      </c>
      <c r="Q15" s="10" t="s">
        <v>152</v>
      </c>
      <c r="R15" s="9">
        <v>110.733185897436</v>
      </c>
      <c r="S15" s="10" t="s">
        <v>169</v>
      </c>
    </row>
    <row r="16" spans="1:19" x14ac:dyDescent="0.2">
      <c r="A16" s="12" t="s">
        <v>176</v>
      </c>
      <c r="B16" s="9">
        <v>0</v>
      </c>
      <c r="C16" s="10" t="s">
        <v>246</v>
      </c>
      <c r="D16" s="9">
        <v>0</v>
      </c>
      <c r="E16" s="10" t="s">
        <v>246</v>
      </c>
      <c r="F16" s="9">
        <v>0</v>
      </c>
      <c r="G16" s="10" t="s">
        <v>246</v>
      </c>
      <c r="H16" s="9">
        <v>0</v>
      </c>
      <c r="I16" s="10" t="s">
        <v>152</v>
      </c>
      <c r="J16" s="9">
        <v>0</v>
      </c>
      <c r="K16" s="10" t="s">
        <v>304</v>
      </c>
      <c r="L16" s="9">
        <v>0</v>
      </c>
      <c r="M16" s="10" t="s">
        <v>246</v>
      </c>
      <c r="N16" s="9">
        <v>0</v>
      </c>
      <c r="O16" s="10" t="s">
        <v>167</v>
      </c>
      <c r="P16" s="9">
        <v>81.812970451010898</v>
      </c>
      <c r="Q16" s="10" t="s">
        <v>152</v>
      </c>
      <c r="R16" s="9">
        <v>81.812970451010898</v>
      </c>
      <c r="S16" s="10" t="s">
        <v>169</v>
      </c>
    </row>
    <row r="17" spans="1:19" x14ac:dyDescent="0.2">
      <c r="A17" s="12" t="s">
        <v>177</v>
      </c>
      <c r="B17" s="9">
        <v>0</v>
      </c>
      <c r="C17" s="10" t="s">
        <v>246</v>
      </c>
      <c r="D17" s="9">
        <v>0</v>
      </c>
      <c r="E17" s="10" t="s">
        <v>246</v>
      </c>
      <c r="F17" s="9">
        <v>0</v>
      </c>
      <c r="G17" s="10" t="s">
        <v>246</v>
      </c>
      <c r="H17" s="9">
        <v>0</v>
      </c>
      <c r="I17" s="10" t="s">
        <v>152</v>
      </c>
      <c r="J17" s="9">
        <v>0</v>
      </c>
      <c r="K17" s="10" t="s">
        <v>246</v>
      </c>
      <c r="L17" s="9">
        <v>0</v>
      </c>
      <c r="M17" s="10" t="s">
        <v>246</v>
      </c>
      <c r="N17" s="9">
        <v>0</v>
      </c>
      <c r="O17" s="10" t="s">
        <v>167</v>
      </c>
      <c r="P17" s="9">
        <v>68.590027355623107</v>
      </c>
      <c r="Q17" s="10" t="s">
        <v>152</v>
      </c>
      <c r="R17" s="9">
        <v>68.590027355623107</v>
      </c>
      <c r="S17" s="10" t="s">
        <v>169</v>
      </c>
    </row>
    <row r="18" spans="1:19" x14ac:dyDescent="0.2">
      <c r="A18" s="12" t="s">
        <v>178</v>
      </c>
      <c r="B18" s="9">
        <v>0</v>
      </c>
      <c r="C18" s="10" t="s">
        <v>246</v>
      </c>
      <c r="D18" s="9">
        <v>0</v>
      </c>
      <c r="E18" s="10" t="s">
        <v>246</v>
      </c>
      <c r="F18" s="9">
        <v>0</v>
      </c>
      <c r="G18" s="10" t="s">
        <v>246</v>
      </c>
      <c r="H18" s="9">
        <v>0</v>
      </c>
      <c r="I18" s="10" t="s">
        <v>152</v>
      </c>
      <c r="J18" s="9">
        <v>0</v>
      </c>
      <c r="K18" s="10" t="s">
        <v>246</v>
      </c>
      <c r="L18" s="9">
        <v>0</v>
      </c>
      <c r="M18" s="10" t="s">
        <v>246</v>
      </c>
      <c r="N18" s="9">
        <v>0</v>
      </c>
      <c r="O18" s="10" t="s">
        <v>167</v>
      </c>
      <c r="P18" s="9">
        <v>81.332586156111901</v>
      </c>
      <c r="Q18" s="10" t="s">
        <v>152</v>
      </c>
      <c r="R18" s="9">
        <v>81.332586156111901</v>
      </c>
      <c r="S18" s="10" t="s">
        <v>169</v>
      </c>
    </row>
    <row r="19" spans="1:19" x14ac:dyDescent="0.2">
      <c r="A19" s="12" t="s">
        <v>179</v>
      </c>
      <c r="B19" s="9">
        <v>0</v>
      </c>
      <c r="C19" s="10" t="s">
        <v>246</v>
      </c>
      <c r="D19" s="9">
        <v>0</v>
      </c>
      <c r="E19" s="10" t="s">
        <v>246</v>
      </c>
      <c r="F19" s="9">
        <v>0</v>
      </c>
      <c r="G19" s="10" t="s">
        <v>246</v>
      </c>
      <c r="H19" s="9">
        <v>0</v>
      </c>
      <c r="I19" s="10" t="s">
        <v>152</v>
      </c>
      <c r="J19" s="9">
        <v>0</v>
      </c>
      <c r="K19" s="10" t="s">
        <v>246</v>
      </c>
      <c r="L19" s="9">
        <v>0</v>
      </c>
      <c r="M19" s="10" t="s">
        <v>246</v>
      </c>
      <c r="N19" s="9">
        <v>0</v>
      </c>
      <c r="O19" s="10" t="s">
        <v>167</v>
      </c>
      <c r="P19" s="9">
        <v>79.238753956834501</v>
      </c>
      <c r="Q19" s="10" t="s">
        <v>152</v>
      </c>
      <c r="R19" s="9">
        <v>79.238753956834501</v>
      </c>
      <c r="S19" s="10" t="s">
        <v>169</v>
      </c>
    </row>
    <row r="20" spans="1:19" x14ac:dyDescent="0.2">
      <c r="A20" s="12" t="s">
        <v>180</v>
      </c>
      <c r="B20" s="9">
        <v>0</v>
      </c>
      <c r="C20" s="10" t="s">
        <v>246</v>
      </c>
      <c r="D20" s="9">
        <v>0</v>
      </c>
      <c r="E20" s="10" t="s">
        <v>246</v>
      </c>
      <c r="F20" s="9">
        <v>0</v>
      </c>
      <c r="G20" s="10" t="s">
        <v>246</v>
      </c>
      <c r="H20" s="9">
        <v>0</v>
      </c>
      <c r="I20" s="10" t="s">
        <v>152</v>
      </c>
      <c r="J20" s="9">
        <v>0</v>
      </c>
      <c r="K20" s="10" t="s">
        <v>246</v>
      </c>
      <c r="L20" s="9">
        <v>0</v>
      </c>
      <c r="M20" s="10" t="s">
        <v>246</v>
      </c>
      <c r="N20" s="9">
        <v>0</v>
      </c>
      <c r="O20" s="10" t="s">
        <v>167</v>
      </c>
      <c r="P20" s="9">
        <v>80.280921126760603</v>
      </c>
      <c r="Q20" s="10" t="s">
        <v>152</v>
      </c>
      <c r="R20" s="9">
        <v>80.280921126760603</v>
      </c>
      <c r="S20" s="10" t="s">
        <v>169</v>
      </c>
    </row>
    <row r="21" spans="1:19" x14ac:dyDescent="0.2">
      <c r="A21" s="12" t="s">
        <v>181</v>
      </c>
      <c r="B21" s="9">
        <v>0</v>
      </c>
      <c r="C21" s="10" t="s">
        <v>246</v>
      </c>
      <c r="D21" s="9">
        <v>0</v>
      </c>
      <c r="E21" s="10" t="s">
        <v>246</v>
      </c>
      <c r="F21" s="9">
        <v>0</v>
      </c>
      <c r="G21" s="10" t="s">
        <v>246</v>
      </c>
      <c r="H21" s="9">
        <v>0</v>
      </c>
      <c r="I21" s="10" t="s">
        <v>152</v>
      </c>
      <c r="J21" s="9">
        <v>0</v>
      </c>
      <c r="K21" s="10" t="s">
        <v>246</v>
      </c>
      <c r="L21" s="9">
        <v>0</v>
      </c>
      <c r="M21" s="10" t="s">
        <v>246</v>
      </c>
      <c r="N21" s="9">
        <v>0</v>
      </c>
      <c r="O21" s="10" t="s">
        <v>167</v>
      </c>
      <c r="P21" s="9">
        <v>83.284348422496606</v>
      </c>
      <c r="Q21" s="10" t="s">
        <v>152</v>
      </c>
      <c r="R21" s="9">
        <v>83.284348422496606</v>
      </c>
      <c r="S21" s="10" t="s">
        <v>169</v>
      </c>
    </row>
    <row r="22" spans="1:19" x14ac:dyDescent="0.2">
      <c r="A22" s="12" t="s">
        <v>182</v>
      </c>
      <c r="B22" s="9">
        <v>0</v>
      </c>
      <c r="C22" s="10" t="s">
        <v>246</v>
      </c>
      <c r="D22" s="9">
        <v>0</v>
      </c>
      <c r="E22" s="10" t="s">
        <v>246</v>
      </c>
      <c r="F22" s="9">
        <v>0</v>
      </c>
      <c r="G22" s="10" t="s">
        <v>246</v>
      </c>
      <c r="H22" s="9">
        <v>0</v>
      </c>
      <c r="I22" s="10" t="s">
        <v>152</v>
      </c>
      <c r="J22" s="9">
        <v>0</v>
      </c>
      <c r="K22" s="10" t="s">
        <v>246</v>
      </c>
      <c r="L22" s="9">
        <v>0</v>
      </c>
      <c r="M22" s="10" t="s">
        <v>246</v>
      </c>
      <c r="N22" s="9">
        <v>0</v>
      </c>
      <c r="O22" s="10" t="s">
        <v>167</v>
      </c>
      <c r="P22" s="9">
        <v>70.4889838274933</v>
      </c>
      <c r="Q22" s="10" t="s">
        <v>152</v>
      </c>
      <c r="R22" s="9">
        <v>70.4889838274933</v>
      </c>
      <c r="S22" s="10" t="s">
        <v>169</v>
      </c>
    </row>
    <row r="23" spans="1:19" x14ac:dyDescent="0.2">
      <c r="A23" s="12" t="s">
        <v>184</v>
      </c>
      <c r="B23" s="9">
        <v>0</v>
      </c>
      <c r="C23" s="10" t="s">
        <v>246</v>
      </c>
      <c r="D23" s="9">
        <v>0</v>
      </c>
      <c r="E23" s="10" t="s">
        <v>246</v>
      </c>
      <c r="F23" s="9">
        <v>0</v>
      </c>
      <c r="G23" s="10" t="s">
        <v>246</v>
      </c>
      <c r="H23" s="9">
        <v>0</v>
      </c>
      <c r="I23" s="10" t="s">
        <v>152</v>
      </c>
      <c r="J23" s="9">
        <v>0</v>
      </c>
      <c r="K23" s="10" t="s">
        <v>246</v>
      </c>
      <c r="L23" s="9">
        <v>0</v>
      </c>
      <c r="M23" s="10" t="s">
        <v>246</v>
      </c>
      <c r="N23" s="9">
        <v>0</v>
      </c>
      <c r="O23" s="10" t="s">
        <v>167</v>
      </c>
      <c r="P23" s="9">
        <v>95.698090425531902</v>
      </c>
      <c r="Q23" s="10" t="s">
        <v>152</v>
      </c>
      <c r="R23" s="9">
        <v>95.698090425531902</v>
      </c>
      <c r="S23" s="10" t="s">
        <v>169</v>
      </c>
    </row>
    <row r="24" spans="1:19" x14ac:dyDescent="0.2">
      <c r="A24" s="12" t="s">
        <v>185</v>
      </c>
      <c r="B24" s="9">
        <v>0</v>
      </c>
      <c r="C24" s="10" t="s">
        <v>246</v>
      </c>
      <c r="D24" s="9">
        <v>0</v>
      </c>
      <c r="E24" s="10" t="s">
        <v>246</v>
      </c>
      <c r="F24" s="9">
        <v>0</v>
      </c>
      <c r="G24" s="10" t="s">
        <v>246</v>
      </c>
      <c r="H24" s="9">
        <v>0</v>
      </c>
      <c r="I24" s="10" t="s">
        <v>152</v>
      </c>
      <c r="J24" s="9">
        <v>0</v>
      </c>
      <c r="K24" s="10" t="s">
        <v>246</v>
      </c>
      <c r="L24" s="9">
        <v>0</v>
      </c>
      <c r="M24" s="10" t="s">
        <v>246</v>
      </c>
      <c r="N24" s="9">
        <v>0</v>
      </c>
      <c r="O24" s="10" t="s">
        <v>167</v>
      </c>
      <c r="P24" s="9">
        <v>101.712337254902</v>
      </c>
      <c r="Q24" s="10" t="s">
        <v>152</v>
      </c>
      <c r="R24" s="9">
        <v>101.712337254902</v>
      </c>
      <c r="S24" s="10" t="s">
        <v>169</v>
      </c>
    </row>
    <row r="25" spans="1:19" x14ac:dyDescent="0.2">
      <c r="A25" s="12" t="s">
        <v>187</v>
      </c>
      <c r="B25" s="9">
        <v>0</v>
      </c>
      <c r="C25" s="10" t="s">
        <v>246</v>
      </c>
      <c r="D25" s="9">
        <v>0</v>
      </c>
      <c r="E25" s="10" t="s">
        <v>246</v>
      </c>
      <c r="F25" s="9">
        <v>0</v>
      </c>
      <c r="G25" s="10" t="s">
        <v>246</v>
      </c>
      <c r="H25" s="9">
        <v>0</v>
      </c>
      <c r="I25" s="10" t="s">
        <v>152</v>
      </c>
      <c r="J25" s="9">
        <v>0</v>
      </c>
      <c r="K25" s="10" t="s">
        <v>246</v>
      </c>
      <c r="L25" s="9">
        <v>0</v>
      </c>
      <c r="M25" s="10" t="s">
        <v>246</v>
      </c>
      <c r="N25" s="9">
        <v>0</v>
      </c>
      <c r="O25" s="10" t="s">
        <v>167</v>
      </c>
      <c r="P25" s="9">
        <v>100.509307692308</v>
      </c>
      <c r="Q25" s="10" t="s">
        <v>152</v>
      </c>
      <c r="R25" s="9">
        <v>100.509307692308</v>
      </c>
      <c r="S25" s="10" t="s">
        <v>169</v>
      </c>
    </row>
    <row r="26" spans="1:19" x14ac:dyDescent="0.2">
      <c r="A26" s="12" t="s">
        <v>188</v>
      </c>
      <c r="B26" s="9">
        <v>0</v>
      </c>
      <c r="C26" s="10" t="s">
        <v>246</v>
      </c>
      <c r="D26" s="9">
        <v>0</v>
      </c>
      <c r="E26" s="10" t="s">
        <v>246</v>
      </c>
      <c r="F26" s="9">
        <v>0</v>
      </c>
      <c r="G26" s="10" t="s">
        <v>246</v>
      </c>
      <c r="H26" s="9">
        <v>0</v>
      </c>
      <c r="I26" s="10" t="s">
        <v>152</v>
      </c>
      <c r="J26" s="9">
        <v>0</v>
      </c>
      <c r="K26" s="10" t="s">
        <v>246</v>
      </c>
      <c r="L26" s="9">
        <v>0</v>
      </c>
      <c r="M26" s="10" t="s">
        <v>246</v>
      </c>
      <c r="N26" s="9">
        <v>0</v>
      </c>
      <c r="O26" s="10" t="s">
        <v>167</v>
      </c>
      <c r="P26" s="9">
        <v>91.155591424968506</v>
      </c>
      <c r="Q26" s="10" t="s">
        <v>152</v>
      </c>
      <c r="R26" s="9">
        <v>91.155591424968506</v>
      </c>
      <c r="S26" s="10" t="s">
        <v>169</v>
      </c>
    </row>
    <row r="27" spans="1:19" x14ac:dyDescent="0.2">
      <c r="A27" s="12" t="s">
        <v>189</v>
      </c>
      <c r="B27" s="9">
        <v>0</v>
      </c>
      <c r="C27" s="10" t="s">
        <v>246</v>
      </c>
      <c r="D27" s="9">
        <v>0</v>
      </c>
      <c r="E27" s="10" t="s">
        <v>246</v>
      </c>
      <c r="F27" s="9">
        <v>0</v>
      </c>
      <c r="G27" s="10" t="s">
        <v>246</v>
      </c>
      <c r="H27" s="9">
        <v>0</v>
      </c>
      <c r="I27" s="10" t="s">
        <v>152</v>
      </c>
      <c r="J27" s="9">
        <v>0</v>
      </c>
      <c r="K27" s="10" t="s">
        <v>246</v>
      </c>
      <c r="L27" s="9">
        <v>0</v>
      </c>
      <c r="M27" s="10" t="s">
        <v>246</v>
      </c>
      <c r="N27" s="9">
        <v>0</v>
      </c>
      <c r="O27" s="10" t="s">
        <v>167</v>
      </c>
      <c r="P27" s="9">
        <v>82.375170610211697</v>
      </c>
      <c r="Q27" s="10" t="s">
        <v>152</v>
      </c>
      <c r="R27" s="9">
        <v>82.375170610211697</v>
      </c>
      <c r="S27" s="10" t="s">
        <v>169</v>
      </c>
    </row>
    <row r="28" spans="1:19" x14ac:dyDescent="0.2">
      <c r="A28" s="12" t="s">
        <v>190</v>
      </c>
      <c r="B28" s="9">
        <v>0</v>
      </c>
      <c r="C28" s="10" t="s">
        <v>246</v>
      </c>
      <c r="D28" s="9">
        <v>0</v>
      </c>
      <c r="E28" s="10" t="s">
        <v>246</v>
      </c>
      <c r="F28" s="9">
        <v>0</v>
      </c>
      <c r="G28" s="10" t="s">
        <v>246</v>
      </c>
      <c r="H28" s="9">
        <v>0</v>
      </c>
      <c r="I28" s="10" t="s">
        <v>152</v>
      </c>
      <c r="J28" s="9">
        <v>0</v>
      </c>
      <c r="K28" s="10" t="s">
        <v>246</v>
      </c>
      <c r="L28" s="9">
        <v>0</v>
      </c>
      <c r="M28" s="10" t="s">
        <v>246</v>
      </c>
      <c r="N28" s="9">
        <v>0</v>
      </c>
      <c r="O28" s="10" t="s">
        <v>167</v>
      </c>
      <c r="P28" s="9">
        <v>123.842428921569</v>
      </c>
      <c r="Q28" s="10" t="s">
        <v>152</v>
      </c>
      <c r="R28" s="9">
        <v>123.842428921569</v>
      </c>
      <c r="S28" s="10" t="s">
        <v>169</v>
      </c>
    </row>
    <row r="29" spans="1:19" x14ac:dyDescent="0.2">
      <c r="A29" s="12" t="s">
        <v>191</v>
      </c>
      <c r="B29" s="9">
        <v>0</v>
      </c>
      <c r="C29" s="10" t="s">
        <v>246</v>
      </c>
      <c r="D29" s="9">
        <v>0</v>
      </c>
      <c r="E29" s="10" t="s">
        <v>246</v>
      </c>
      <c r="F29" s="9">
        <v>0</v>
      </c>
      <c r="G29" s="10" t="s">
        <v>246</v>
      </c>
      <c r="H29" s="9">
        <v>0</v>
      </c>
      <c r="I29" s="10" t="s">
        <v>152</v>
      </c>
      <c r="J29" s="9">
        <v>0</v>
      </c>
      <c r="K29" s="10" t="s">
        <v>246</v>
      </c>
      <c r="L29" s="9">
        <v>0</v>
      </c>
      <c r="M29" s="10" t="s">
        <v>246</v>
      </c>
      <c r="N29" s="9">
        <v>0</v>
      </c>
      <c r="O29" s="10" t="s">
        <v>167</v>
      </c>
      <c r="P29" s="9">
        <v>135.15316490035201</v>
      </c>
      <c r="Q29" s="10" t="s">
        <v>152</v>
      </c>
      <c r="R29" s="9">
        <v>135.15316490035201</v>
      </c>
      <c r="S29" s="10" t="s">
        <v>169</v>
      </c>
    </row>
    <row r="30" spans="1:19" x14ac:dyDescent="0.2">
      <c r="A30" s="12" t="s">
        <v>192</v>
      </c>
      <c r="B30" s="9">
        <v>0</v>
      </c>
      <c r="C30" s="10" t="s">
        <v>246</v>
      </c>
      <c r="D30" s="9">
        <v>0</v>
      </c>
      <c r="E30" s="10" t="s">
        <v>246</v>
      </c>
      <c r="F30" s="9">
        <v>0</v>
      </c>
      <c r="G30" s="10" t="s">
        <v>246</v>
      </c>
      <c r="H30" s="9">
        <v>0</v>
      </c>
      <c r="I30" s="10" t="s">
        <v>152</v>
      </c>
      <c r="J30" s="9">
        <v>0</v>
      </c>
      <c r="K30" s="10" t="s">
        <v>246</v>
      </c>
      <c r="L30" s="9">
        <v>0</v>
      </c>
      <c r="M30" s="10" t="s">
        <v>246</v>
      </c>
      <c r="N30" s="9">
        <v>0</v>
      </c>
      <c r="O30" s="10" t="s">
        <v>167</v>
      </c>
      <c r="P30" s="9">
        <v>151.35034753340599</v>
      </c>
      <c r="Q30" s="10" t="s">
        <v>152</v>
      </c>
      <c r="R30" s="9">
        <v>151.35034753340599</v>
      </c>
      <c r="S30" s="10" t="s">
        <v>169</v>
      </c>
    </row>
    <row r="31" spans="1:19" x14ac:dyDescent="0.2">
      <c r="A31" s="12" t="s">
        <v>193</v>
      </c>
      <c r="B31" s="9">
        <v>0</v>
      </c>
      <c r="C31" s="10" t="s">
        <v>246</v>
      </c>
      <c r="D31" s="9">
        <v>0</v>
      </c>
      <c r="E31" s="10" t="s">
        <v>246</v>
      </c>
      <c r="F31" s="9">
        <v>0</v>
      </c>
      <c r="G31" s="10" t="s">
        <v>246</v>
      </c>
      <c r="H31" s="9">
        <v>0</v>
      </c>
      <c r="I31" s="10" t="s">
        <v>152</v>
      </c>
      <c r="J31" s="9">
        <v>0</v>
      </c>
      <c r="K31" s="10" t="s">
        <v>152</v>
      </c>
      <c r="L31" s="9">
        <v>0</v>
      </c>
      <c r="M31" s="10" t="s">
        <v>224</v>
      </c>
      <c r="N31" s="9">
        <v>0</v>
      </c>
      <c r="O31" s="10" t="s">
        <v>167</v>
      </c>
      <c r="P31" s="9">
        <v>122.22474972239699</v>
      </c>
      <c r="Q31" s="10" t="s">
        <v>152</v>
      </c>
      <c r="R31" s="9">
        <v>122.22474972239699</v>
      </c>
      <c r="S31" s="10" t="s">
        <v>169</v>
      </c>
    </row>
    <row r="32" spans="1:19" x14ac:dyDescent="0.2">
      <c r="A32" s="15" t="s">
        <v>195</v>
      </c>
      <c r="B32" s="13">
        <v>0</v>
      </c>
      <c r="C32" s="14" t="s">
        <v>246</v>
      </c>
      <c r="D32" s="13">
        <v>0</v>
      </c>
      <c r="E32" s="14" t="s">
        <v>246</v>
      </c>
      <c r="F32" s="13">
        <v>0</v>
      </c>
      <c r="G32" s="14" t="s">
        <v>246</v>
      </c>
      <c r="H32" s="13">
        <v>0</v>
      </c>
      <c r="I32" s="14" t="s">
        <v>152</v>
      </c>
      <c r="J32" s="13">
        <v>0</v>
      </c>
      <c r="K32" s="14" t="s">
        <v>152</v>
      </c>
      <c r="L32" s="13">
        <v>0</v>
      </c>
      <c r="M32" s="14" t="s">
        <v>224</v>
      </c>
      <c r="N32" s="13">
        <v>0</v>
      </c>
      <c r="O32" s="14" t="s">
        <v>167</v>
      </c>
      <c r="P32" s="13">
        <v>126.05432399999999</v>
      </c>
      <c r="Q32" s="14" t="s">
        <v>152</v>
      </c>
      <c r="R32" s="13">
        <v>126.05432399999999</v>
      </c>
      <c r="S32" s="14" t="s">
        <v>169</v>
      </c>
    </row>
    <row r="34" spans="1:2" x14ac:dyDescent="0.2">
      <c r="A34" s="16" t="s">
        <v>196</v>
      </c>
      <c r="B34" s="16" t="s">
        <v>197</v>
      </c>
    </row>
    <row r="36" spans="1:2" x14ac:dyDescent="0.2">
      <c r="B36" s="16" t="s">
        <v>400</v>
      </c>
    </row>
    <row r="37" spans="1:2" x14ac:dyDescent="0.2">
      <c r="B37" s="16" t="s">
        <v>401</v>
      </c>
    </row>
    <row r="38" spans="1:2" x14ac:dyDescent="0.2">
      <c r="B38" s="16" t="s">
        <v>402</v>
      </c>
    </row>
    <row r="39" spans="1:2" x14ac:dyDescent="0.2">
      <c r="B39" s="16" t="s">
        <v>403</v>
      </c>
    </row>
    <row r="40" spans="1:2" x14ac:dyDescent="0.2">
      <c r="B40" s="16" t="s">
        <v>404</v>
      </c>
    </row>
    <row r="41" spans="1:2" x14ac:dyDescent="0.2">
      <c r="B41" s="16" t="s">
        <v>290</v>
      </c>
    </row>
    <row r="43" spans="1:2" x14ac:dyDescent="0.2">
      <c r="B43" s="16" t="s">
        <v>203</v>
      </c>
    </row>
    <row r="44" spans="1:2" x14ac:dyDescent="0.2">
      <c r="B44" s="16" t="s">
        <v>250</v>
      </c>
    </row>
    <row r="45" spans="1:2" x14ac:dyDescent="0.2">
      <c r="B45" s="16" t="s">
        <v>204</v>
      </c>
    </row>
    <row r="48" spans="1:2" x14ac:dyDescent="0.2">
      <c r="A48" s="17" t="str">
        <f>HYPERLINK("#'MINOR_GAMING 1'!A2", "&lt;&lt;&lt; Previous table")</f>
        <v>&lt;&lt;&lt; Previous table</v>
      </c>
    </row>
    <row r="49" spans="1:1" x14ac:dyDescent="0.2">
      <c r="A49" s="17" t="str">
        <f>HYPERLINK("#'MINOR_GAMING 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4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HYPERLINK("#'INDEX'!B11", "Link to index")</f>
        <v>Link to index</v>
      </c>
    </row>
    <row r="2" spans="1:19" ht="15.75" customHeight="1" x14ac:dyDescent="0.2">
      <c r="A2" s="27" t="s">
        <v>217</v>
      </c>
      <c r="B2" s="28"/>
      <c r="C2" s="28"/>
      <c r="D2" s="28"/>
      <c r="E2" s="28"/>
      <c r="F2" s="28"/>
      <c r="G2" s="28"/>
      <c r="H2" s="28"/>
      <c r="I2" s="28"/>
      <c r="J2" s="28"/>
      <c r="K2" s="28"/>
      <c r="L2" s="28"/>
      <c r="M2" s="28"/>
      <c r="N2" s="28"/>
      <c r="O2" s="28"/>
      <c r="P2" s="28"/>
      <c r="Q2" s="28"/>
      <c r="R2" s="28"/>
      <c r="S2" s="28"/>
    </row>
    <row r="3" spans="1:19" ht="15.75" customHeight="1" x14ac:dyDescent="0.2">
      <c r="A3" s="27" t="s">
        <v>22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35.767219917012397</v>
      </c>
      <c r="C7" s="10" t="s">
        <v>152</v>
      </c>
      <c r="D7" s="9">
        <v>982.89128630705397</v>
      </c>
      <c r="E7" s="10" t="s">
        <v>152</v>
      </c>
      <c r="F7" s="9">
        <v>126.064294605809</v>
      </c>
      <c r="G7" s="10" t="s">
        <v>152</v>
      </c>
      <c r="H7" s="9">
        <v>1072.41037344398</v>
      </c>
      <c r="I7" s="10" t="s">
        <v>152</v>
      </c>
      <c r="J7" s="9">
        <v>153.23525726141099</v>
      </c>
      <c r="K7" s="10" t="s">
        <v>152</v>
      </c>
      <c r="L7" s="9">
        <v>155.73896265560199</v>
      </c>
      <c r="M7" s="10" t="s">
        <v>152</v>
      </c>
      <c r="N7" s="9">
        <v>1664.8307178423199</v>
      </c>
      <c r="O7" s="10" t="s">
        <v>152</v>
      </c>
      <c r="P7" s="9">
        <v>583.10672199170097</v>
      </c>
      <c r="Q7" s="10" t="s">
        <v>152</v>
      </c>
      <c r="R7" s="9">
        <v>4774.0448340249004</v>
      </c>
      <c r="S7" s="10" t="s">
        <v>152</v>
      </c>
    </row>
    <row r="8" spans="1:19" x14ac:dyDescent="0.2">
      <c r="A8" s="12" t="s">
        <v>164</v>
      </c>
      <c r="B8" s="9">
        <v>35.060187866927599</v>
      </c>
      <c r="C8" s="10" t="s">
        <v>152</v>
      </c>
      <c r="D8" s="9">
        <v>1008.30919765166</v>
      </c>
      <c r="E8" s="10" t="s">
        <v>152</v>
      </c>
      <c r="F8" s="9">
        <v>131.730164383562</v>
      </c>
      <c r="G8" s="10" t="s">
        <v>152</v>
      </c>
      <c r="H8" s="9">
        <v>1034.99603522505</v>
      </c>
      <c r="I8" s="10" t="s">
        <v>152</v>
      </c>
      <c r="J8" s="9">
        <v>153.89009393346399</v>
      </c>
      <c r="K8" s="10" t="s">
        <v>152</v>
      </c>
      <c r="L8" s="9">
        <v>145.36997651663401</v>
      </c>
      <c r="M8" s="10" t="s">
        <v>152</v>
      </c>
      <c r="N8" s="9">
        <v>1802.6548023483399</v>
      </c>
      <c r="O8" s="10" t="s">
        <v>152</v>
      </c>
      <c r="P8" s="9">
        <v>535.72668493150695</v>
      </c>
      <c r="Q8" s="10" t="s">
        <v>152</v>
      </c>
      <c r="R8" s="9">
        <v>4847.7371428571396</v>
      </c>
      <c r="S8" s="10" t="s">
        <v>152</v>
      </c>
    </row>
    <row r="9" spans="1:19" x14ac:dyDescent="0.2">
      <c r="A9" s="12" t="s">
        <v>165</v>
      </c>
      <c r="B9" s="9">
        <v>30.036604562737601</v>
      </c>
      <c r="C9" s="10" t="s">
        <v>152</v>
      </c>
      <c r="D9" s="9">
        <v>988.81368821292801</v>
      </c>
      <c r="E9" s="10" t="s">
        <v>152</v>
      </c>
      <c r="F9" s="9">
        <v>128.79390874524699</v>
      </c>
      <c r="G9" s="10" t="s">
        <v>152</v>
      </c>
      <c r="H9" s="9">
        <v>1002.02934980989</v>
      </c>
      <c r="I9" s="10" t="s">
        <v>152</v>
      </c>
      <c r="J9" s="9">
        <v>169.914855513308</v>
      </c>
      <c r="K9" s="10" t="s">
        <v>152</v>
      </c>
      <c r="L9" s="9">
        <v>162.600596958175</v>
      </c>
      <c r="M9" s="10" t="s">
        <v>152</v>
      </c>
      <c r="N9" s="9">
        <v>1687.2753840304199</v>
      </c>
      <c r="O9" s="10" t="s">
        <v>152</v>
      </c>
      <c r="P9" s="9">
        <v>540.07003802281395</v>
      </c>
      <c r="Q9" s="10" t="s">
        <v>152</v>
      </c>
      <c r="R9" s="9">
        <v>4709.5344258555097</v>
      </c>
      <c r="S9" s="10" t="s">
        <v>152</v>
      </c>
    </row>
    <row r="10" spans="1:19" x14ac:dyDescent="0.2">
      <c r="A10" s="12" t="s">
        <v>166</v>
      </c>
      <c r="B10" s="9">
        <v>33.085450184501902</v>
      </c>
      <c r="C10" s="10" t="s">
        <v>152</v>
      </c>
      <c r="D10" s="9">
        <v>972.20295202952002</v>
      </c>
      <c r="E10" s="10" t="s">
        <v>152</v>
      </c>
      <c r="F10" s="9">
        <v>131.14496678966799</v>
      </c>
      <c r="G10" s="10" t="s">
        <v>152</v>
      </c>
      <c r="H10" s="9">
        <v>952.51988560885604</v>
      </c>
      <c r="I10" s="10" t="s">
        <v>152</v>
      </c>
      <c r="J10" s="9">
        <v>180.031859778598</v>
      </c>
      <c r="K10" s="10" t="s">
        <v>152</v>
      </c>
      <c r="L10" s="9">
        <v>158.82669372693701</v>
      </c>
      <c r="M10" s="10" t="s">
        <v>152</v>
      </c>
      <c r="N10" s="9">
        <v>1710.33501476015</v>
      </c>
      <c r="O10" s="10" t="s">
        <v>152</v>
      </c>
      <c r="P10" s="9">
        <v>454.54531365313699</v>
      </c>
      <c r="Q10" s="10" t="s">
        <v>152</v>
      </c>
      <c r="R10" s="9">
        <v>4592.6921365313701</v>
      </c>
      <c r="S10" s="10" t="s">
        <v>152</v>
      </c>
    </row>
    <row r="11" spans="1:19" x14ac:dyDescent="0.2">
      <c r="A11" s="12" t="s">
        <v>170</v>
      </c>
      <c r="B11" s="9">
        <v>33.600367567567602</v>
      </c>
      <c r="C11" s="10" t="s">
        <v>152</v>
      </c>
      <c r="D11" s="9">
        <v>966.98018018018001</v>
      </c>
      <c r="E11" s="10" t="s">
        <v>152</v>
      </c>
      <c r="F11" s="9">
        <v>141.965326126126</v>
      </c>
      <c r="G11" s="10" t="s">
        <v>152</v>
      </c>
      <c r="H11" s="9">
        <v>1039.14919279279</v>
      </c>
      <c r="I11" s="10" t="s">
        <v>152</v>
      </c>
      <c r="J11" s="9">
        <v>189.40000360360401</v>
      </c>
      <c r="K11" s="10" t="s">
        <v>152</v>
      </c>
      <c r="L11" s="9">
        <v>169.15308828828799</v>
      </c>
      <c r="M11" s="10" t="s">
        <v>152</v>
      </c>
      <c r="N11" s="9">
        <v>1691.35363243243</v>
      </c>
      <c r="O11" s="10" t="s">
        <v>152</v>
      </c>
      <c r="P11" s="9">
        <v>500.81325045045003</v>
      </c>
      <c r="Q11" s="10" t="s">
        <v>152</v>
      </c>
      <c r="R11" s="9">
        <v>4732.4150414414398</v>
      </c>
      <c r="S11" s="10" t="s">
        <v>152</v>
      </c>
    </row>
    <row r="12" spans="1:19" x14ac:dyDescent="0.2">
      <c r="A12" s="12" t="s">
        <v>171</v>
      </c>
      <c r="B12" s="9">
        <v>32.6804436619718</v>
      </c>
      <c r="C12" s="10" t="s">
        <v>152</v>
      </c>
      <c r="D12" s="9">
        <v>932.67359154929602</v>
      </c>
      <c r="E12" s="10" t="s">
        <v>152</v>
      </c>
      <c r="F12" s="9">
        <v>149.35809859154901</v>
      </c>
      <c r="G12" s="10" t="s">
        <v>152</v>
      </c>
      <c r="H12" s="9">
        <v>942.14779929577503</v>
      </c>
      <c r="I12" s="10" t="s">
        <v>152</v>
      </c>
      <c r="J12" s="9">
        <v>181.17771830985899</v>
      </c>
      <c r="K12" s="10" t="s">
        <v>152</v>
      </c>
      <c r="L12" s="9">
        <v>174.970183098592</v>
      </c>
      <c r="M12" s="10" t="s">
        <v>152</v>
      </c>
      <c r="N12" s="9">
        <v>1580.2807042253501</v>
      </c>
      <c r="O12" s="10" t="s">
        <v>152</v>
      </c>
      <c r="P12" s="9">
        <v>531.390735915493</v>
      </c>
      <c r="Q12" s="10" t="s">
        <v>152</v>
      </c>
      <c r="R12" s="9">
        <v>4524.6792746478905</v>
      </c>
      <c r="S12" s="10" t="s">
        <v>152</v>
      </c>
    </row>
    <row r="13" spans="1:19" x14ac:dyDescent="0.2">
      <c r="A13" s="12" t="s">
        <v>172</v>
      </c>
      <c r="B13" s="9">
        <v>31.435600682593901</v>
      </c>
      <c r="C13" s="10" t="s">
        <v>152</v>
      </c>
      <c r="D13" s="9">
        <v>1060.4300341296901</v>
      </c>
      <c r="E13" s="10" t="s">
        <v>152</v>
      </c>
      <c r="F13" s="9">
        <v>163.77680354948799</v>
      </c>
      <c r="G13" s="10" t="s">
        <v>152</v>
      </c>
      <c r="H13" s="9">
        <v>961.36791808873704</v>
      </c>
      <c r="I13" s="10" t="s">
        <v>152</v>
      </c>
      <c r="J13" s="9">
        <v>208.09360409556299</v>
      </c>
      <c r="K13" s="10" t="s">
        <v>152</v>
      </c>
      <c r="L13" s="9">
        <v>165.82931740614299</v>
      </c>
      <c r="M13" s="10" t="s">
        <v>152</v>
      </c>
      <c r="N13" s="9">
        <v>1707.20426279863</v>
      </c>
      <c r="O13" s="10" t="s">
        <v>152</v>
      </c>
      <c r="P13" s="9">
        <v>574.28934812286695</v>
      </c>
      <c r="Q13" s="10" t="s">
        <v>152</v>
      </c>
      <c r="R13" s="9">
        <v>4872.4268888737197</v>
      </c>
      <c r="S13" s="10" t="s">
        <v>152</v>
      </c>
    </row>
    <row r="14" spans="1:19" x14ac:dyDescent="0.2">
      <c r="A14" s="12" t="s">
        <v>173</v>
      </c>
      <c r="B14" s="9">
        <v>29.350835820895501</v>
      </c>
      <c r="C14" s="10" t="s">
        <v>152</v>
      </c>
      <c r="D14" s="9">
        <v>1109.83181094527</v>
      </c>
      <c r="E14" s="10" t="s">
        <v>152</v>
      </c>
      <c r="F14" s="9">
        <v>169.99772802653399</v>
      </c>
      <c r="G14" s="10" t="s">
        <v>152</v>
      </c>
      <c r="H14" s="9">
        <v>849.30700165837504</v>
      </c>
      <c r="I14" s="10" t="s">
        <v>152</v>
      </c>
      <c r="J14" s="9">
        <v>212.50806301824201</v>
      </c>
      <c r="K14" s="10" t="s">
        <v>152</v>
      </c>
      <c r="L14" s="9">
        <v>164.63830514096199</v>
      </c>
      <c r="M14" s="10" t="s">
        <v>152</v>
      </c>
      <c r="N14" s="9">
        <v>1716.1702321724699</v>
      </c>
      <c r="O14" s="10" t="s">
        <v>152</v>
      </c>
      <c r="P14" s="9">
        <v>731.72436484245395</v>
      </c>
      <c r="Q14" s="10" t="s">
        <v>152</v>
      </c>
      <c r="R14" s="9">
        <v>4983.5283416252096</v>
      </c>
      <c r="S14" s="10" t="s">
        <v>152</v>
      </c>
    </row>
    <row r="15" spans="1:19" x14ac:dyDescent="0.2">
      <c r="A15" s="12" t="s">
        <v>174</v>
      </c>
      <c r="B15" s="9">
        <v>27.632567307692302</v>
      </c>
      <c r="C15" s="10" t="s">
        <v>152</v>
      </c>
      <c r="D15" s="9">
        <v>1099.3197724358999</v>
      </c>
      <c r="E15" s="10" t="s">
        <v>152</v>
      </c>
      <c r="F15" s="9">
        <v>167.493574407051</v>
      </c>
      <c r="G15" s="10" t="s">
        <v>168</v>
      </c>
      <c r="H15" s="9">
        <v>874.64195345535302</v>
      </c>
      <c r="I15" s="10" t="s">
        <v>152</v>
      </c>
      <c r="J15" s="9">
        <v>194.19905448718001</v>
      </c>
      <c r="K15" s="10" t="s">
        <v>152</v>
      </c>
      <c r="L15" s="9">
        <v>170.574871794872</v>
      </c>
      <c r="M15" s="10" t="s">
        <v>152</v>
      </c>
      <c r="N15" s="9">
        <v>1719.1256089743599</v>
      </c>
      <c r="O15" s="10" t="s">
        <v>152</v>
      </c>
      <c r="P15" s="9">
        <v>758.93330769230795</v>
      </c>
      <c r="Q15" s="10" t="s">
        <v>152</v>
      </c>
      <c r="R15" s="9">
        <v>5011.9207105547102</v>
      </c>
      <c r="S15" s="10" t="s">
        <v>152</v>
      </c>
    </row>
    <row r="16" spans="1:19" x14ac:dyDescent="0.2">
      <c r="A16" s="12" t="s">
        <v>176</v>
      </c>
      <c r="B16" s="9">
        <v>28.532292379471201</v>
      </c>
      <c r="C16" s="10" t="s">
        <v>152</v>
      </c>
      <c r="D16" s="9">
        <v>1132.74685225505</v>
      </c>
      <c r="E16" s="10" t="s">
        <v>152</v>
      </c>
      <c r="F16" s="9">
        <v>173.79007776049801</v>
      </c>
      <c r="G16" s="10" t="s">
        <v>152</v>
      </c>
      <c r="H16" s="9">
        <v>878.24353032659405</v>
      </c>
      <c r="I16" s="10" t="s">
        <v>152</v>
      </c>
      <c r="J16" s="9">
        <v>203.75080248833601</v>
      </c>
      <c r="K16" s="10" t="s">
        <v>152</v>
      </c>
      <c r="L16" s="9">
        <v>172.554021772939</v>
      </c>
      <c r="M16" s="10" t="s">
        <v>152</v>
      </c>
      <c r="N16" s="9">
        <v>1845.38614618974</v>
      </c>
      <c r="O16" s="10" t="s">
        <v>152</v>
      </c>
      <c r="P16" s="9">
        <v>810.58764230171096</v>
      </c>
      <c r="Q16" s="10" t="s">
        <v>152</v>
      </c>
      <c r="R16" s="9">
        <v>5245.5913654743399</v>
      </c>
      <c r="S16" s="10" t="s">
        <v>152</v>
      </c>
    </row>
    <row r="17" spans="1:19" x14ac:dyDescent="0.2">
      <c r="A17" s="12" t="s">
        <v>177</v>
      </c>
      <c r="B17" s="9">
        <v>29.286610942249201</v>
      </c>
      <c r="C17" s="10" t="s">
        <v>152</v>
      </c>
      <c r="D17" s="9">
        <v>1087.8025744680899</v>
      </c>
      <c r="E17" s="10" t="s">
        <v>152</v>
      </c>
      <c r="F17" s="9">
        <v>162.326964340426</v>
      </c>
      <c r="G17" s="10" t="s">
        <v>152</v>
      </c>
      <c r="H17" s="9">
        <v>814.39870212766004</v>
      </c>
      <c r="I17" s="10" t="s">
        <v>152</v>
      </c>
      <c r="J17" s="9">
        <v>207.76100911854101</v>
      </c>
      <c r="K17" s="10" t="s">
        <v>152</v>
      </c>
      <c r="L17" s="9">
        <v>160.702598784195</v>
      </c>
      <c r="M17" s="10" t="s">
        <v>152</v>
      </c>
      <c r="N17" s="9">
        <v>1954.0232719383901</v>
      </c>
      <c r="O17" s="10" t="s">
        <v>152</v>
      </c>
      <c r="P17" s="9">
        <v>794.14453495440705</v>
      </c>
      <c r="Q17" s="10" t="s">
        <v>152</v>
      </c>
      <c r="R17" s="9">
        <v>5210.44626667395</v>
      </c>
      <c r="S17" s="10" t="s">
        <v>152</v>
      </c>
    </row>
    <row r="18" spans="1:19" x14ac:dyDescent="0.2">
      <c r="A18" s="12" t="s">
        <v>178</v>
      </c>
      <c r="B18" s="9">
        <v>27.4556111929308</v>
      </c>
      <c r="C18" s="10" t="s">
        <v>152</v>
      </c>
      <c r="D18" s="9">
        <v>1293.88655964654</v>
      </c>
      <c r="E18" s="10" t="s">
        <v>152</v>
      </c>
      <c r="F18" s="9">
        <v>145.23051349926399</v>
      </c>
      <c r="G18" s="10" t="s">
        <v>152</v>
      </c>
      <c r="H18" s="9">
        <v>815.79313696612701</v>
      </c>
      <c r="I18" s="10" t="s">
        <v>152</v>
      </c>
      <c r="J18" s="9">
        <v>199.847873343152</v>
      </c>
      <c r="K18" s="10" t="s">
        <v>152</v>
      </c>
      <c r="L18" s="9">
        <v>158.80790279823299</v>
      </c>
      <c r="M18" s="10" t="s">
        <v>152</v>
      </c>
      <c r="N18" s="9">
        <v>1935.7597319587601</v>
      </c>
      <c r="O18" s="10" t="s">
        <v>152</v>
      </c>
      <c r="P18" s="9">
        <v>722.02663033873296</v>
      </c>
      <c r="Q18" s="10" t="s">
        <v>152</v>
      </c>
      <c r="R18" s="9">
        <v>5298.80795974374</v>
      </c>
      <c r="S18" s="10" t="s">
        <v>152</v>
      </c>
    </row>
    <row r="19" spans="1:19" x14ac:dyDescent="0.2">
      <c r="A19" s="12" t="s">
        <v>179</v>
      </c>
      <c r="B19" s="9">
        <v>25.855145323740999</v>
      </c>
      <c r="C19" s="10" t="s">
        <v>152</v>
      </c>
      <c r="D19" s="9">
        <v>1336.5746532374101</v>
      </c>
      <c r="E19" s="10" t="s">
        <v>152</v>
      </c>
      <c r="F19" s="9">
        <v>147.00346558273401</v>
      </c>
      <c r="G19" s="10" t="s">
        <v>152</v>
      </c>
      <c r="H19" s="9">
        <v>824.57158273381299</v>
      </c>
      <c r="I19" s="10" t="s">
        <v>152</v>
      </c>
      <c r="J19" s="9">
        <v>206.37027913669101</v>
      </c>
      <c r="K19" s="10" t="s">
        <v>152</v>
      </c>
      <c r="L19" s="9">
        <v>148.74871942446001</v>
      </c>
      <c r="M19" s="10" t="s">
        <v>152</v>
      </c>
      <c r="N19" s="9">
        <v>2141.45461870504</v>
      </c>
      <c r="O19" s="10" t="s">
        <v>152</v>
      </c>
      <c r="P19" s="9">
        <v>888.821948201439</v>
      </c>
      <c r="Q19" s="10" t="s">
        <v>152</v>
      </c>
      <c r="R19" s="9">
        <v>5719.4004123453196</v>
      </c>
      <c r="S19" s="10" t="s">
        <v>152</v>
      </c>
    </row>
    <row r="20" spans="1:19" x14ac:dyDescent="0.2">
      <c r="A20" s="12" t="s">
        <v>180</v>
      </c>
      <c r="B20" s="9">
        <v>23.4391042253521</v>
      </c>
      <c r="C20" s="10" t="s">
        <v>152</v>
      </c>
      <c r="D20" s="9">
        <v>1450.72087042254</v>
      </c>
      <c r="E20" s="10" t="s">
        <v>152</v>
      </c>
      <c r="F20" s="9">
        <v>140.941948416901</v>
      </c>
      <c r="G20" s="10" t="s">
        <v>152</v>
      </c>
      <c r="H20" s="9">
        <v>782.68719436619699</v>
      </c>
      <c r="I20" s="10" t="s">
        <v>152</v>
      </c>
      <c r="J20" s="9">
        <v>197.115650704225</v>
      </c>
      <c r="K20" s="10" t="s">
        <v>152</v>
      </c>
      <c r="L20" s="9">
        <v>126.938264788732</v>
      </c>
      <c r="M20" s="10" t="s">
        <v>152</v>
      </c>
      <c r="N20" s="9">
        <v>2107.29701408451</v>
      </c>
      <c r="O20" s="10" t="s">
        <v>152</v>
      </c>
      <c r="P20" s="9">
        <v>821.96134366197202</v>
      </c>
      <c r="Q20" s="10" t="s">
        <v>152</v>
      </c>
      <c r="R20" s="9">
        <v>5651.1013906704202</v>
      </c>
      <c r="S20" s="10" t="s">
        <v>152</v>
      </c>
    </row>
    <row r="21" spans="1:19" x14ac:dyDescent="0.2">
      <c r="A21" s="12" t="s">
        <v>181</v>
      </c>
      <c r="B21" s="9">
        <v>23.218342935528099</v>
      </c>
      <c r="C21" s="10" t="s">
        <v>152</v>
      </c>
      <c r="D21" s="9">
        <v>1523.78358573388</v>
      </c>
      <c r="E21" s="10" t="s">
        <v>152</v>
      </c>
      <c r="F21" s="9">
        <v>136.71420198079599</v>
      </c>
      <c r="G21" s="10" t="s">
        <v>152</v>
      </c>
      <c r="H21" s="9">
        <v>744.18944307270203</v>
      </c>
      <c r="I21" s="10" t="s">
        <v>152</v>
      </c>
      <c r="J21" s="9">
        <v>200.11357750342901</v>
      </c>
      <c r="K21" s="10" t="s">
        <v>152</v>
      </c>
      <c r="L21" s="9">
        <v>121.035198902606</v>
      </c>
      <c r="M21" s="10" t="s">
        <v>152</v>
      </c>
      <c r="N21" s="9">
        <v>2079.96564334705</v>
      </c>
      <c r="O21" s="10" t="s">
        <v>152</v>
      </c>
      <c r="P21" s="9">
        <v>1034.6859451303201</v>
      </c>
      <c r="Q21" s="10" t="s">
        <v>152</v>
      </c>
      <c r="R21" s="9">
        <v>5863.7059386063102</v>
      </c>
      <c r="S21" s="10" t="s">
        <v>152</v>
      </c>
    </row>
    <row r="22" spans="1:19" x14ac:dyDescent="0.2">
      <c r="A22" s="12" t="s">
        <v>182</v>
      </c>
      <c r="B22" s="9">
        <v>22.1053369272237</v>
      </c>
      <c r="C22" s="10" t="s">
        <v>152</v>
      </c>
      <c r="D22" s="9">
        <v>1861.3533800539101</v>
      </c>
      <c r="E22" s="10" t="s">
        <v>152</v>
      </c>
      <c r="F22" s="9">
        <v>138.29102457142901</v>
      </c>
      <c r="G22" s="10" t="s">
        <v>152</v>
      </c>
      <c r="H22" s="9">
        <v>906.18360916441998</v>
      </c>
      <c r="I22" s="10" t="s">
        <v>152</v>
      </c>
      <c r="J22" s="9">
        <v>199.82620754716999</v>
      </c>
      <c r="K22" s="10" t="s">
        <v>152</v>
      </c>
      <c r="L22" s="9">
        <v>121.54456738544501</v>
      </c>
      <c r="M22" s="10" t="s">
        <v>152</v>
      </c>
      <c r="N22" s="9">
        <v>2447.32333153639</v>
      </c>
      <c r="O22" s="10" t="s">
        <v>152</v>
      </c>
      <c r="P22" s="9">
        <v>1095.46646361186</v>
      </c>
      <c r="Q22" s="10" t="s">
        <v>152</v>
      </c>
      <c r="R22" s="9">
        <v>6792.0939207978399</v>
      </c>
      <c r="S22" s="10" t="s">
        <v>152</v>
      </c>
    </row>
    <row r="23" spans="1:19" x14ac:dyDescent="0.2">
      <c r="A23" s="12" t="s">
        <v>184</v>
      </c>
      <c r="B23" s="9">
        <v>27.665744680851098</v>
      </c>
      <c r="C23" s="10" t="s">
        <v>152</v>
      </c>
      <c r="D23" s="9">
        <v>1953.34016223404</v>
      </c>
      <c r="E23" s="10" t="s">
        <v>152</v>
      </c>
      <c r="F23" s="9">
        <v>131.952015345745</v>
      </c>
      <c r="G23" s="10" t="s">
        <v>152</v>
      </c>
      <c r="H23" s="9">
        <v>909.07128378069103</v>
      </c>
      <c r="I23" s="10" t="s">
        <v>152</v>
      </c>
      <c r="J23" s="9">
        <v>230.86649468085099</v>
      </c>
      <c r="K23" s="10" t="s">
        <v>152</v>
      </c>
      <c r="L23" s="9">
        <v>116.315546276596</v>
      </c>
      <c r="M23" s="10" t="s">
        <v>152</v>
      </c>
      <c r="N23" s="9">
        <v>2398.3377074468099</v>
      </c>
      <c r="O23" s="10" t="s">
        <v>152</v>
      </c>
      <c r="P23" s="9">
        <v>960.90669414893603</v>
      </c>
      <c r="Q23" s="10" t="s">
        <v>152</v>
      </c>
      <c r="R23" s="9">
        <v>6728.4556485945204</v>
      </c>
      <c r="S23" s="10" t="s">
        <v>152</v>
      </c>
    </row>
    <row r="24" spans="1:19" x14ac:dyDescent="0.2">
      <c r="A24" s="12" t="s">
        <v>185</v>
      </c>
      <c r="B24" s="9">
        <v>43.900026143790797</v>
      </c>
      <c r="C24" s="10" t="s">
        <v>152</v>
      </c>
      <c r="D24" s="9">
        <v>1965.25698823529</v>
      </c>
      <c r="E24" s="10" t="s">
        <v>152</v>
      </c>
      <c r="F24" s="9">
        <v>123.659727529412</v>
      </c>
      <c r="G24" s="10" t="s">
        <v>152</v>
      </c>
      <c r="H24" s="9">
        <v>911.43355032679699</v>
      </c>
      <c r="I24" s="10" t="s">
        <v>152</v>
      </c>
      <c r="J24" s="9">
        <v>172.60171241830099</v>
      </c>
      <c r="K24" s="10" t="s">
        <v>152</v>
      </c>
      <c r="L24" s="9">
        <v>107.382417777778</v>
      </c>
      <c r="M24" s="10" t="s">
        <v>152</v>
      </c>
      <c r="N24" s="9">
        <v>1981.4447221225601</v>
      </c>
      <c r="O24" s="10" t="s">
        <v>152</v>
      </c>
      <c r="P24" s="9">
        <v>793.01297516339901</v>
      </c>
      <c r="Q24" s="10" t="s">
        <v>175</v>
      </c>
      <c r="R24" s="9">
        <v>6098.6921197173297</v>
      </c>
      <c r="S24" s="10" t="s">
        <v>152</v>
      </c>
    </row>
    <row r="25" spans="1:19" x14ac:dyDescent="0.2">
      <c r="A25" s="12" t="s">
        <v>187</v>
      </c>
      <c r="B25" s="9">
        <v>30.9394846153846</v>
      </c>
      <c r="C25" s="10" t="s">
        <v>152</v>
      </c>
      <c r="D25" s="9">
        <v>1966.5047512820499</v>
      </c>
      <c r="E25" s="10" t="s">
        <v>152</v>
      </c>
      <c r="F25" s="9">
        <v>120.356430769231</v>
      </c>
      <c r="G25" s="10" t="s">
        <v>152</v>
      </c>
      <c r="H25" s="9">
        <v>1006.28185641026</v>
      </c>
      <c r="I25" s="10" t="s">
        <v>152</v>
      </c>
      <c r="J25" s="9">
        <v>225.271215384615</v>
      </c>
      <c r="K25" s="10" t="s">
        <v>152</v>
      </c>
      <c r="L25" s="9">
        <v>101.3477681</v>
      </c>
      <c r="M25" s="10" t="s">
        <v>152</v>
      </c>
      <c r="N25" s="9">
        <v>2214.6803838629198</v>
      </c>
      <c r="O25" s="10" t="s">
        <v>152</v>
      </c>
      <c r="P25" s="9">
        <v>703.807405128205</v>
      </c>
      <c r="Q25" s="10" t="s">
        <v>152</v>
      </c>
      <c r="R25" s="9">
        <v>6369.18929555267</v>
      </c>
      <c r="S25" s="10" t="s">
        <v>152</v>
      </c>
    </row>
    <row r="26" spans="1:19" x14ac:dyDescent="0.2">
      <c r="A26" s="12" t="s">
        <v>188</v>
      </c>
      <c r="B26" s="9">
        <v>31.536474148802</v>
      </c>
      <c r="C26" s="10" t="s">
        <v>152</v>
      </c>
      <c r="D26" s="9">
        <v>1725.39371248424</v>
      </c>
      <c r="E26" s="10" t="s">
        <v>152</v>
      </c>
      <c r="F26" s="9">
        <v>113.496179066835</v>
      </c>
      <c r="G26" s="10" t="s">
        <v>152</v>
      </c>
      <c r="H26" s="9">
        <v>1126.39277926968</v>
      </c>
      <c r="I26" s="10" t="s">
        <v>152</v>
      </c>
      <c r="J26" s="9">
        <v>155.21671120148801</v>
      </c>
      <c r="K26" s="10" t="s">
        <v>152</v>
      </c>
      <c r="L26" s="9">
        <v>99.584545664564899</v>
      </c>
      <c r="M26" s="10" t="s">
        <v>152</v>
      </c>
      <c r="N26" s="9">
        <v>2062.3240009257502</v>
      </c>
      <c r="O26" s="10" t="s">
        <v>152</v>
      </c>
      <c r="P26" s="9">
        <v>655.16177553594002</v>
      </c>
      <c r="Q26" s="10" t="s">
        <v>152</v>
      </c>
      <c r="R26" s="9">
        <v>5969.1061782973002</v>
      </c>
      <c r="S26" s="10" t="s">
        <v>152</v>
      </c>
    </row>
    <row r="27" spans="1:19" x14ac:dyDescent="0.2">
      <c r="A27" s="12" t="s">
        <v>189</v>
      </c>
      <c r="B27" s="9">
        <v>22.341352428393499</v>
      </c>
      <c r="C27" s="10" t="s">
        <v>152</v>
      </c>
      <c r="D27" s="9">
        <v>1270.3919601494399</v>
      </c>
      <c r="E27" s="10" t="s">
        <v>152</v>
      </c>
      <c r="F27" s="9">
        <v>88.186420921544197</v>
      </c>
      <c r="G27" s="10" t="s">
        <v>152</v>
      </c>
      <c r="H27" s="9">
        <v>698.06401293439603</v>
      </c>
      <c r="I27" s="10" t="s">
        <v>152</v>
      </c>
      <c r="J27" s="9">
        <v>137.25792243683699</v>
      </c>
      <c r="K27" s="10" t="s">
        <v>152</v>
      </c>
      <c r="L27" s="9">
        <v>73.801000092154396</v>
      </c>
      <c r="M27" s="10" t="s">
        <v>152</v>
      </c>
      <c r="N27" s="9">
        <v>1498.4462160046601</v>
      </c>
      <c r="O27" s="10" t="s">
        <v>152</v>
      </c>
      <c r="P27" s="9">
        <v>474.18395516812001</v>
      </c>
      <c r="Q27" s="10" t="s">
        <v>152</v>
      </c>
      <c r="R27" s="9">
        <v>4262.6728401355404</v>
      </c>
      <c r="S27" s="10" t="s">
        <v>152</v>
      </c>
    </row>
    <row r="28" spans="1:19" x14ac:dyDescent="0.2">
      <c r="A28" s="12" t="s">
        <v>190</v>
      </c>
      <c r="B28" s="9">
        <v>33.099289215686298</v>
      </c>
      <c r="C28" s="10" t="s">
        <v>152</v>
      </c>
      <c r="D28" s="9">
        <v>890.92114215686297</v>
      </c>
      <c r="E28" s="10" t="s">
        <v>152</v>
      </c>
      <c r="F28" s="9">
        <v>118.004397058824</v>
      </c>
      <c r="G28" s="10" t="s">
        <v>152</v>
      </c>
      <c r="H28" s="9">
        <v>875.168748371128</v>
      </c>
      <c r="I28" s="10" t="s">
        <v>152</v>
      </c>
      <c r="J28" s="9">
        <v>188.25912355426499</v>
      </c>
      <c r="K28" s="10" t="s">
        <v>152</v>
      </c>
      <c r="L28" s="9">
        <v>102.00303686519599</v>
      </c>
      <c r="M28" s="10" t="s">
        <v>152</v>
      </c>
      <c r="N28" s="9">
        <v>476.48510476965703</v>
      </c>
      <c r="O28" s="10" t="s">
        <v>152</v>
      </c>
      <c r="P28" s="9">
        <v>573.04024754902002</v>
      </c>
      <c r="Q28" s="10" t="s">
        <v>152</v>
      </c>
      <c r="R28" s="9">
        <v>3256.9810895406399</v>
      </c>
      <c r="S28" s="10" t="s">
        <v>152</v>
      </c>
    </row>
    <row r="29" spans="1:19" x14ac:dyDescent="0.2">
      <c r="A29" s="12" t="s">
        <v>191</v>
      </c>
      <c r="B29" s="9">
        <v>32.571336459554502</v>
      </c>
      <c r="C29" s="10" t="s">
        <v>152</v>
      </c>
      <c r="D29" s="9">
        <v>779.23311371629495</v>
      </c>
      <c r="E29" s="10" t="s">
        <v>210</v>
      </c>
      <c r="F29" s="9">
        <v>108.37320046893301</v>
      </c>
      <c r="G29" s="10" t="s">
        <v>152</v>
      </c>
      <c r="H29" s="9">
        <v>826.57280147441998</v>
      </c>
      <c r="I29" s="10" t="s">
        <v>152</v>
      </c>
      <c r="J29" s="9">
        <v>167.237180271043</v>
      </c>
      <c r="K29" s="10" t="s">
        <v>152</v>
      </c>
      <c r="L29" s="9">
        <v>92.392804164126602</v>
      </c>
      <c r="M29" s="10" t="s">
        <v>152</v>
      </c>
      <c r="N29" s="9">
        <v>736.05703491315398</v>
      </c>
      <c r="O29" s="10" t="s">
        <v>152</v>
      </c>
      <c r="P29" s="9">
        <v>489.77127549824201</v>
      </c>
      <c r="Q29" s="10" t="s">
        <v>152</v>
      </c>
      <c r="R29" s="9">
        <v>3232.2087469657699</v>
      </c>
      <c r="S29" s="10" t="s">
        <v>152</v>
      </c>
    </row>
    <row r="30" spans="1:19" x14ac:dyDescent="0.2">
      <c r="A30" s="12" t="s">
        <v>192</v>
      </c>
      <c r="B30" s="9">
        <v>40.235907995618803</v>
      </c>
      <c r="C30" s="10" t="s">
        <v>152</v>
      </c>
      <c r="D30" s="9">
        <v>994.97033734939805</v>
      </c>
      <c r="E30" s="10" t="s">
        <v>186</v>
      </c>
      <c r="F30" s="9">
        <v>109.89557721796299</v>
      </c>
      <c r="G30" s="10" t="s">
        <v>152</v>
      </c>
      <c r="H30" s="9">
        <v>853.18842071879499</v>
      </c>
      <c r="I30" s="10" t="s">
        <v>152</v>
      </c>
      <c r="J30" s="9">
        <v>187.06673745938701</v>
      </c>
      <c r="K30" s="10" t="s">
        <v>152</v>
      </c>
      <c r="L30" s="9">
        <v>93.689191217962801</v>
      </c>
      <c r="M30" s="10" t="s">
        <v>152</v>
      </c>
      <c r="N30" s="9">
        <v>1048.90346042545</v>
      </c>
      <c r="O30" s="10" t="s">
        <v>152</v>
      </c>
      <c r="P30" s="9">
        <v>525.06281051478595</v>
      </c>
      <c r="Q30" s="10" t="s">
        <v>152</v>
      </c>
      <c r="R30" s="9">
        <v>3853.0124428993599</v>
      </c>
      <c r="S30" s="10" t="s">
        <v>152</v>
      </c>
    </row>
    <row r="31" spans="1:19" x14ac:dyDescent="0.2">
      <c r="A31" s="12" t="s">
        <v>193</v>
      </c>
      <c r="B31" s="9">
        <v>41.232666666666702</v>
      </c>
      <c r="C31" s="10" t="s">
        <v>152</v>
      </c>
      <c r="D31" s="9">
        <v>863.68605047318601</v>
      </c>
      <c r="E31" s="10" t="s">
        <v>194</v>
      </c>
      <c r="F31" s="9">
        <v>109.539755743428</v>
      </c>
      <c r="G31" s="10" t="s">
        <v>152</v>
      </c>
      <c r="H31" s="9">
        <v>757.06400041394295</v>
      </c>
      <c r="I31" s="10" t="s">
        <v>152</v>
      </c>
      <c r="J31" s="9">
        <v>178.81730251226099</v>
      </c>
      <c r="K31" s="10" t="s">
        <v>152</v>
      </c>
      <c r="L31" s="9">
        <v>90.962973289169298</v>
      </c>
      <c r="M31" s="10" t="s">
        <v>152</v>
      </c>
      <c r="N31" s="9">
        <v>973.86985535926397</v>
      </c>
      <c r="O31" s="10" t="s">
        <v>152</v>
      </c>
      <c r="P31" s="9">
        <v>533.790919032597</v>
      </c>
      <c r="Q31" s="10" t="s">
        <v>152</v>
      </c>
      <c r="R31" s="9">
        <v>3548.9635234905199</v>
      </c>
      <c r="S31" s="10" t="s">
        <v>152</v>
      </c>
    </row>
    <row r="32" spans="1:19" x14ac:dyDescent="0.2">
      <c r="A32" s="15" t="s">
        <v>195</v>
      </c>
      <c r="B32" s="13">
        <v>41.152000000000001</v>
      </c>
      <c r="C32" s="14" t="s">
        <v>152</v>
      </c>
      <c r="D32" s="13">
        <v>722.15099999999995</v>
      </c>
      <c r="E32" s="14" t="s">
        <v>152</v>
      </c>
      <c r="F32" s="13">
        <v>113.511793</v>
      </c>
      <c r="G32" s="14" t="s">
        <v>152</v>
      </c>
      <c r="H32" s="13">
        <v>717.69121223000002</v>
      </c>
      <c r="I32" s="14" t="s">
        <v>152</v>
      </c>
      <c r="J32" s="13">
        <v>169.96780973</v>
      </c>
      <c r="K32" s="14" t="s">
        <v>152</v>
      </c>
      <c r="L32" s="13">
        <v>96.526943000000003</v>
      </c>
      <c r="M32" s="14" t="s">
        <v>152</v>
      </c>
      <c r="N32" s="13">
        <v>957.82934720000003</v>
      </c>
      <c r="O32" s="14" t="s">
        <v>152</v>
      </c>
      <c r="P32" s="13">
        <v>551.67999999999995</v>
      </c>
      <c r="Q32" s="14" t="s">
        <v>152</v>
      </c>
      <c r="R32" s="13">
        <v>3370.51010516</v>
      </c>
      <c r="S32" s="14" t="s">
        <v>152</v>
      </c>
    </row>
    <row r="34" spans="1:2" x14ac:dyDescent="0.2">
      <c r="A34" s="16" t="s">
        <v>196</v>
      </c>
      <c r="B34" s="16" t="s">
        <v>211</v>
      </c>
    </row>
    <row r="36" spans="1:2" x14ac:dyDescent="0.2">
      <c r="B36" s="16" t="s">
        <v>212</v>
      </c>
    </row>
    <row r="37" spans="1:2" x14ac:dyDescent="0.2">
      <c r="B37" s="16" t="s">
        <v>213</v>
      </c>
    </row>
    <row r="38" spans="1:2" x14ac:dyDescent="0.2">
      <c r="B38" s="16" t="s">
        <v>214</v>
      </c>
    </row>
    <row r="39" spans="1:2" x14ac:dyDescent="0.2">
      <c r="B39" s="16" t="s">
        <v>215</v>
      </c>
    </row>
    <row r="40" spans="1:2" x14ac:dyDescent="0.2">
      <c r="B40" s="16" t="s">
        <v>216</v>
      </c>
    </row>
    <row r="44" spans="1:2" x14ac:dyDescent="0.2">
      <c r="A44" s="17" t="str">
        <f>HYPERLINK("#'CASINO 5'!A2", "&lt;&lt;&lt; Previous table")</f>
        <v>&lt;&lt;&lt; Previous table</v>
      </c>
    </row>
    <row r="45" spans="1:2" x14ac:dyDescent="0.2">
      <c r="A45" s="17" t="str">
        <f>HYPERLINK("#'CASINO 7'!A2",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HYPERLINK("#'INDEX'!B83", "Link to index")</f>
        <v>Link to index</v>
      </c>
    </row>
    <row r="2" spans="1:19" ht="15.75" customHeight="1" x14ac:dyDescent="0.2">
      <c r="A2" s="27" t="s">
        <v>406</v>
      </c>
      <c r="B2" s="28"/>
      <c r="C2" s="28"/>
      <c r="D2" s="28"/>
      <c r="E2" s="28"/>
      <c r="F2" s="28"/>
      <c r="G2" s="28"/>
      <c r="H2" s="28"/>
      <c r="I2" s="28"/>
      <c r="J2" s="28"/>
      <c r="K2" s="28"/>
      <c r="L2" s="28"/>
      <c r="M2" s="28"/>
      <c r="N2" s="28"/>
      <c r="O2" s="28"/>
      <c r="P2" s="28"/>
      <c r="Q2" s="28"/>
      <c r="R2" s="28"/>
      <c r="S2" s="28"/>
    </row>
    <row r="3" spans="1:19" ht="15.75" customHeight="1" x14ac:dyDescent="0.2">
      <c r="A3" s="27" t="s">
        <v>94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0</v>
      </c>
      <c r="G7" s="10" t="s">
        <v>246</v>
      </c>
      <c r="H7" s="18">
        <v>49.977219685910597</v>
      </c>
      <c r="I7" s="10" t="s">
        <v>152</v>
      </c>
      <c r="J7" s="18">
        <v>31.548667402050501</v>
      </c>
      <c r="K7" s="10" t="s">
        <v>152</v>
      </c>
      <c r="L7" s="18">
        <v>49.3662669536401</v>
      </c>
      <c r="M7" s="10" t="s">
        <v>152</v>
      </c>
      <c r="N7" s="18">
        <v>0</v>
      </c>
      <c r="O7" s="10" t="s">
        <v>167</v>
      </c>
      <c r="P7" s="18">
        <v>40.878741102511398</v>
      </c>
      <c r="Q7" s="10" t="s">
        <v>152</v>
      </c>
      <c r="R7" s="18">
        <v>16.8253217248986</v>
      </c>
      <c r="S7" s="10" t="s">
        <v>169</v>
      </c>
    </row>
    <row r="8" spans="1:19" x14ac:dyDescent="0.2">
      <c r="A8" s="12" t="s">
        <v>164</v>
      </c>
      <c r="B8" s="18">
        <v>0</v>
      </c>
      <c r="C8" s="10" t="s">
        <v>246</v>
      </c>
      <c r="D8" s="18">
        <v>0</v>
      </c>
      <c r="E8" s="10" t="s">
        <v>246</v>
      </c>
      <c r="F8" s="18">
        <v>0</v>
      </c>
      <c r="G8" s="10" t="s">
        <v>246</v>
      </c>
      <c r="H8" s="18">
        <v>0</v>
      </c>
      <c r="I8" s="10" t="s">
        <v>302</v>
      </c>
      <c r="J8" s="18">
        <v>12.3087917139626</v>
      </c>
      <c r="K8" s="10" t="s">
        <v>152</v>
      </c>
      <c r="L8" s="18">
        <v>35.346360303187602</v>
      </c>
      <c r="M8" s="10" t="s">
        <v>152</v>
      </c>
      <c r="N8" s="18">
        <v>0</v>
      </c>
      <c r="O8" s="10" t="s">
        <v>167</v>
      </c>
      <c r="P8" s="18">
        <v>38.277617407952</v>
      </c>
      <c r="Q8" s="10" t="s">
        <v>152</v>
      </c>
      <c r="R8" s="18">
        <v>5.58506608656936</v>
      </c>
      <c r="S8" s="10" t="s">
        <v>169</v>
      </c>
    </row>
    <row r="9" spans="1:19" x14ac:dyDescent="0.2">
      <c r="A9" s="12" t="s">
        <v>165</v>
      </c>
      <c r="B9" s="18">
        <v>0</v>
      </c>
      <c r="C9" s="10" t="s">
        <v>246</v>
      </c>
      <c r="D9" s="18">
        <v>0</v>
      </c>
      <c r="E9" s="10" t="s">
        <v>246</v>
      </c>
      <c r="F9" s="18">
        <v>0</v>
      </c>
      <c r="G9" s="10" t="s">
        <v>246</v>
      </c>
      <c r="H9" s="18">
        <v>0</v>
      </c>
      <c r="I9" s="10" t="s">
        <v>152</v>
      </c>
      <c r="J9" s="18">
        <v>16.753601578925998</v>
      </c>
      <c r="K9" s="10" t="s">
        <v>210</v>
      </c>
      <c r="L9" s="18">
        <v>37.540889680418402</v>
      </c>
      <c r="M9" s="10" t="s">
        <v>152</v>
      </c>
      <c r="N9" s="18">
        <v>0</v>
      </c>
      <c r="O9" s="10" t="s">
        <v>167</v>
      </c>
      <c r="P9" s="18">
        <v>35.046164612595099</v>
      </c>
      <c r="Q9" s="10" t="s">
        <v>152</v>
      </c>
      <c r="R9" s="18">
        <v>5.6650808394877901</v>
      </c>
      <c r="S9" s="10" t="s">
        <v>169</v>
      </c>
    </row>
    <row r="10" spans="1:19" x14ac:dyDescent="0.2">
      <c r="A10" s="12" t="s">
        <v>166</v>
      </c>
      <c r="B10" s="18">
        <v>0</v>
      </c>
      <c r="C10" s="10" t="s">
        <v>246</v>
      </c>
      <c r="D10" s="18">
        <v>0</v>
      </c>
      <c r="E10" s="10" t="s">
        <v>246</v>
      </c>
      <c r="F10" s="18">
        <v>0</v>
      </c>
      <c r="G10" s="10" t="s">
        <v>246</v>
      </c>
      <c r="H10" s="18">
        <v>0</v>
      </c>
      <c r="I10" s="10" t="s">
        <v>152</v>
      </c>
      <c r="J10" s="18">
        <v>13.250097956755001</v>
      </c>
      <c r="K10" s="10" t="s">
        <v>152</v>
      </c>
      <c r="L10" s="18">
        <v>34.045727729176498</v>
      </c>
      <c r="M10" s="10" t="s">
        <v>152</v>
      </c>
      <c r="N10" s="18">
        <v>0</v>
      </c>
      <c r="O10" s="10" t="s">
        <v>167</v>
      </c>
      <c r="P10" s="18">
        <v>34.858665008662598</v>
      </c>
      <c r="Q10" s="10" t="s">
        <v>152</v>
      </c>
      <c r="R10" s="18">
        <v>5.2811325501426696</v>
      </c>
      <c r="S10" s="10" t="s">
        <v>169</v>
      </c>
    </row>
    <row r="11" spans="1:19" x14ac:dyDescent="0.2">
      <c r="A11" s="12" t="s">
        <v>170</v>
      </c>
      <c r="B11" s="18">
        <v>0</v>
      </c>
      <c r="C11" s="10" t="s">
        <v>246</v>
      </c>
      <c r="D11" s="18">
        <v>0</v>
      </c>
      <c r="E11" s="10" t="s">
        <v>246</v>
      </c>
      <c r="F11" s="18">
        <v>0</v>
      </c>
      <c r="G11" s="10" t="s">
        <v>246</v>
      </c>
      <c r="H11" s="18">
        <v>0</v>
      </c>
      <c r="I11" s="10" t="s">
        <v>152</v>
      </c>
      <c r="J11" s="18">
        <v>15.2859646058393</v>
      </c>
      <c r="K11" s="10" t="s">
        <v>152</v>
      </c>
      <c r="L11" s="18">
        <v>0</v>
      </c>
      <c r="M11" s="10" t="s">
        <v>303</v>
      </c>
      <c r="N11" s="18">
        <v>0</v>
      </c>
      <c r="O11" s="10" t="s">
        <v>167</v>
      </c>
      <c r="P11" s="18">
        <v>34.816128609261</v>
      </c>
      <c r="Q11" s="10" t="s">
        <v>152</v>
      </c>
      <c r="R11" s="18">
        <v>4.6196335515155198</v>
      </c>
      <c r="S11" s="10" t="s">
        <v>169</v>
      </c>
    </row>
    <row r="12" spans="1:19" x14ac:dyDescent="0.2">
      <c r="A12" s="12" t="s">
        <v>171</v>
      </c>
      <c r="B12" s="18">
        <v>0</v>
      </c>
      <c r="C12" s="10" t="s">
        <v>246</v>
      </c>
      <c r="D12" s="18">
        <v>0</v>
      </c>
      <c r="E12" s="10" t="s">
        <v>246</v>
      </c>
      <c r="F12" s="18">
        <v>0</v>
      </c>
      <c r="G12" s="10" t="s">
        <v>246</v>
      </c>
      <c r="H12" s="18">
        <v>0</v>
      </c>
      <c r="I12" s="10" t="s">
        <v>152</v>
      </c>
      <c r="J12" s="18">
        <v>20.384552047362899</v>
      </c>
      <c r="K12" s="10" t="s">
        <v>152</v>
      </c>
      <c r="L12" s="18">
        <v>0</v>
      </c>
      <c r="M12" s="10" t="s">
        <v>246</v>
      </c>
      <c r="N12" s="18">
        <v>0</v>
      </c>
      <c r="O12" s="10" t="s">
        <v>167</v>
      </c>
      <c r="P12" s="18">
        <v>34.208215584538799</v>
      </c>
      <c r="Q12" s="10" t="s">
        <v>152</v>
      </c>
      <c r="R12" s="18">
        <v>4.9655800900432103</v>
      </c>
      <c r="S12" s="10" t="s">
        <v>169</v>
      </c>
    </row>
    <row r="13" spans="1:19" x14ac:dyDescent="0.2">
      <c r="A13" s="12" t="s">
        <v>172</v>
      </c>
      <c r="B13" s="18">
        <v>0</v>
      </c>
      <c r="C13" s="10" t="s">
        <v>246</v>
      </c>
      <c r="D13" s="18">
        <v>0</v>
      </c>
      <c r="E13" s="10" t="s">
        <v>246</v>
      </c>
      <c r="F13" s="18">
        <v>0</v>
      </c>
      <c r="G13" s="10" t="s">
        <v>246</v>
      </c>
      <c r="H13" s="18">
        <v>0</v>
      </c>
      <c r="I13" s="10" t="s">
        <v>152</v>
      </c>
      <c r="J13" s="18">
        <v>19.194787580657302</v>
      </c>
      <c r="K13" s="10" t="s">
        <v>152</v>
      </c>
      <c r="L13" s="18">
        <v>0</v>
      </c>
      <c r="M13" s="10" t="s">
        <v>246</v>
      </c>
      <c r="N13" s="18">
        <v>0</v>
      </c>
      <c r="O13" s="10" t="s">
        <v>167</v>
      </c>
      <c r="P13" s="18">
        <v>32.0392921714989</v>
      </c>
      <c r="Q13" s="10" t="s">
        <v>152</v>
      </c>
      <c r="R13" s="18">
        <v>4.6686974988613299</v>
      </c>
      <c r="S13" s="10" t="s">
        <v>169</v>
      </c>
    </row>
    <row r="14" spans="1:19" x14ac:dyDescent="0.2">
      <c r="A14" s="12" t="s">
        <v>173</v>
      </c>
      <c r="B14" s="18">
        <v>0</v>
      </c>
      <c r="C14" s="10" t="s">
        <v>246</v>
      </c>
      <c r="D14" s="18">
        <v>0</v>
      </c>
      <c r="E14" s="10" t="s">
        <v>246</v>
      </c>
      <c r="F14" s="18">
        <v>0</v>
      </c>
      <c r="G14" s="10" t="s">
        <v>246</v>
      </c>
      <c r="H14" s="18">
        <v>0</v>
      </c>
      <c r="I14" s="10" t="s">
        <v>152</v>
      </c>
      <c r="J14" s="18">
        <v>21.8210626743052</v>
      </c>
      <c r="K14" s="10" t="s">
        <v>152</v>
      </c>
      <c r="L14" s="18">
        <v>0</v>
      </c>
      <c r="M14" s="10" t="s">
        <v>246</v>
      </c>
      <c r="N14" s="18">
        <v>0</v>
      </c>
      <c r="O14" s="10" t="s">
        <v>167</v>
      </c>
      <c r="P14" s="18">
        <v>31.2089557015472</v>
      </c>
      <c r="Q14" s="10" t="s">
        <v>152</v>
      </c>
      <c r="R14" s="18">
        <v>4.8031049124863197</v>
      </c>
      <c r="S14" s="10" t="s">
        <v>169</v>
      </c>
    </row>
    <row r="15" spans="1:19" x14ac:dyDescent="0.2">
      <c r="A15" s="12" t="s">
        <v>174</v>
      </c>
      <c r="B15" s="18">
        <v>0</v>
      </c>
      <c r="C15" s="10" t="s">
        <v>246</v>
      </c>
      <c r="D15" s="18">
        <v>0</v>
      </c>
      <c r="E15" s="10" t="s">
        <v>246</v>
      </c>
      <c r="F15" s="18">
        <v>0</v>
      </c>
      <c r="G15" s="10" t="s">
        <v>246</v>
      </c>
      <c r="H15" s="18">
        <v>0</v>
      </c>
      <c r="I15" s="10" t="s">
        <v>152</v>
      </c>
      <c r="J15" s="18">
        <v>15.487383690219801</v>
      </c>
      <c r="K15" s="10" t="s">
        <v>152</v>
      </c>
      <c r="L15" s="18">
        <v>0</v>
      </c>
      <c r="M15" s="10" t="s">
        <v>246</v>
      </c>
      <c r="N15" s="18">
        <v>0</v>
      </c>
      <c r="O15" s="10" t="s">
        <v>167</v>
      </c>
      <c r="P15" s="18">
        <v>31.862684138206301</v>
      </c>
      <c r="Q15" s="10" t="s">
        <v>152</v>
      </c>
      <c r="R15" s="18">
        <v>4.4033975717380898</v>
      </c>
      <c r="S15" s="10" t="s">
        <v>169</v>
      </c>
    </row>
    <row r="16" spans="1:19" x14ac:dyDescent="0.2">
      <c r="A16" s="12" t="s">
        <v>176</v>
      </c>
      <c r="B16" s="18">
        <v>0</v>
      </c>
      <c r="C16" s="10" t="s">
        <v>246</v>
      </c>
      <c r="D16" s="18">
        <v>0</v>
      </c>
      <c r="E16" s="10" t="s">
        <v>246</v>
      </c>
      <c r="F16" s="18">
        <v>0</v>
      </c>
      <c r="G16" s="10" t="s">
        <v>246</v>
      </c>
      <c r="H16" s="18">
        <v>0</v>
      </c>
      <c r="I16" s="10" t="s">
        <v>152</v>
      </c>
      <c r="J16" s="18">
        <v>0</v>
      </c>
      <c r="K16" s="10" t="s">
        <v>304</v>
      </c>
      <c r="L16" s="18">
        <v>0</v>
      </c>
      <c r="M16" s="10" t="s">
        <v>246</v>
      </c>
      <c r="N16" s="18">
        <v>0</v>
      </c>
      <c r="O16" s="10" t="s">
        <v>167</v>
      </c>
      <c r="P16" s="18">
        <v>32.064163948148803</v>
      </c>
      <c r="Q16" s="10" t="s">
        <v>152</v>
      </c>
      <c r="R16" s="18">
        <v>3.2763216365132499</v>
      </c>
      <c r="S16" s="10" t="s">
        <v>169</v>
      </c>
    </row>
    <row r="17" spans="1:19" x14ac:dyDescent="0.2">
      <c r="A17" s="12" t="s">
        <v>177</v>
      </c>
      <c r="B17" s="18">
        <v>0</v>
      </c>
      <c r="C17" s="10" t="s">
        <v>246</v>
      </c>
      <c r="D17" s="18">
        <v>0</v>
      </c>
      <c r="E17" s="10" t="s">
        <v>246</v>
      </c>
      <c r="F17" s="18">
        <v>0</v>
      </c>
      <c r="G17" s="10" t="s">
        <v>246</v>
      </c>
      <c r="H17" s="18">
        <v>0</v>
      </c>
      <c r="I17" s="10" t="s">
        <v>152</v>
      </c>
      <c r="J17" s="18">
        <v>0</v>
      </c>
      <c r="K17" s="10" t="s">
        <v>246</v>
      </c>
      <c r="L17" s="18">
        <v>0</v>
      </c>
      <c r="M17" s="10" t="s">
        <v>246</v>
      </c>
      <c r="N17" s="18">
        <v>0</v>
      </c>
      <c r="O17" s="10" t="s">
        <v>167</v>
      </c>
      <c r="P17" s="18">
        <v>26.716228074727301</v>
      </c>
      <c r="Q17" s="10" t="s">
        <v>152</v>
      </c>
      <c r="R17" s="18">
        <v>2.7540865825813499</v>
      </c>
      <c r="S17" s="10" t="s">
        <v>169</v>
      </c>
    </row>
    <row r="18" spans="1:19" x14ac:dyDescent="0.2">
      <c r="A18" s="12" t="s">
        <v>178</v>
      </c>
      <c r="B18" s="18">
        <v>0</v>
      </c>
      <c r="C18" s="10" t="s">
        <v>246</v>
      </c>
      <c r="D18" s="18">
        <v>0</v>
      </c>
      <c r="E18" s="10" t="s">
        <v>246</v>
      </c>
      <c r="F18" s="18">
        <v>0</v>
      </c>
      <c r="G18" s="10" t="s">
        <v>246</v>
      </c>
      <c r="H18" s="18">
        <v>0</v>
      </c>
      <c r="I18" s="10" t="s">
        <v>152</v>
      </c>
      <c r="J18" s="18">
        <v>0</v>
      </c>
      <c r="K18" s="10" t="s">
        <v>246</v>
      </c>
      <c r="L18" s="18">
        <v>0</v>
      </c>
      <c r="M18" s="10" t="s">
        <v>246</v>
      </c>
      <c r="N18" s="18">
        <v>0</v>
      </c>
      <c r="O18" s="10" t="s">
        <v>167</v>
      </c>
      <c r="P18" s="18">
        <v>31.814112529117899</v>
      </c>
      <c r="Q18" s="10" t="s">
        <v>152</v>
      </c>
      <c r="R18" s="18">
        <v>3.3140020928263101</v>
      </c>
      <c r="S18" s="10" t="s">
        <v>169</v>
      </c>
    </row>
    <row r="19" spans="1:19" x14ac:dyDescent="0.2">
      <c r="A19" s="12" t="s">
        <v>179</v>
      </c>
      <c r="B19" s="18">
        <v>0</v>
      </c>
      <c r="C19" s="10" t="s">
        <v>246</v>
      </c>
      <c r="D19" s="18">
        <v>0</v>
      </c>
      <c r="E19" s="10" t="s">
        <v>246</v>
      </c>
      <c r="F19" s="18">
        <v>0</v>
      </c>
      <c r="G19" s="10" t="s">
        <v>246</v>
      </c>
      <c r="H19" s="18">
        <v>0</v>
      </c>
      <c r="I19" s="10" t="s">
        <v>152</v>
      </c>
      <c r="J19" s="18">
        <v>0</v>
      </c>
      <c r="K19" s="10" t="s">
        <v>246</v>
      </c>
      <c r="L19" s="18">
        <v>0</v>
      </c>
      <c r="M19" s="10" t="s">
        <v>246</v>
      </c>
      <c r="N19" s="18">
        <v>0</v>
      </c>
      <c r="O19" s="10" t="s">
        <v>167</v>
      </c>
      <c r="P19" s="18">
        <v>30.7648443597921</v>
      </c>
      <c r="Q19" s="10" t="s">
        <v>152</v>
      </c>
      <c r="R19" s="18">
        <v>3.2483950130147501</v>
      </c>
      <c r="S19" s="10" t="s">
        <v>169</v>
      </c>
    </row>
    <row r="20" spans="1:19" x14ac:dyDescent="0.2">
      <c r="A20" s="12" t="s">
        <v>180</v>
      </c>
      <c r="B20" s="18">
        <v>0</v>
      </c>
      <c r="C20" s="10" t="s">
        <v>246</v>
      </c>
      <c r="D20" s="18">
        <v>0</v>
      </c>
      <c r="E20" s="10" t="s">
        <v>246</v>
      </c>
      <c r="F20" s="18">
        <v>0</v>
      </c>
      <c r="G20" s="10" t="s">
        <v>246</v>
      </c>
      <c r="H20" s="18">
        <v>0</v>
      </c>
      <c r="I20" s="10" t="s">
        <v>152</v>
      </c>
      <c r="J20" s="18">
        <v>0</v>
      </c>
      <c r="K20" s="10" t="s">
        <v>246</v>
      </c>
      <c r="L20" s="18">
        <v>0</v>
      </c>
      <c r="M20" s="10" t="s">
        <v>246</v>
      </c>
      <c r="N20" s="18">
        <v>0</v>
      </c>
      <c r="O20" s="10" t="s">
        <v>167</v>
      </c>
      <c r="P20" s="18">
        <v>30.938070463793501</v>
      </c>
      <c r="Q20" s="10" t="s">
        <v>152</v>
      </c>
      <c r="R20" s="18">
        <v>3.3008690438402599</v>
      </c>
      <c r="S20" s="10" t="s">
        <v>169</v>
      </c>
    </row>
    <row r="21" spans="1:19" x14ac:dyDescent="0.2">
      <c r="A21" s="12" t="s">
        <v>181</v>
      </c>
      <c r="B21" s="18">
        <v>0</v>
      </c>
      <c r="C21" s="10" t="s">
        <v>246</v>
      </c>
      <c r="D21" s="18">
        <v>0</v>
      </c>
      <c r="E21" s="10" t="s">
        <v>246</v>
      </c>
      <c r="F21" s="18">
        <v>0</v>
      </c>
      <c r="G21" s="10" t="s">
        <v>246</v>
      </c>
      <c r="H21" s="18">
        <v>0</v>
      </c>
      <c r="I21" s="10" t="s">
        <v>152</v>
      </c>
      <c r="J21" s="18">
        <v>0</v>
      </c>
      <c r="K21" s="10" t="s">
        <v>246</v>
      </c>
      <c r="L21" s="18">
        <v>0</v>
      </c>
      <c r="M21" s="10" t="s">
        <v>246</v>
      </c>
      <c r="N21" s="18">
        <v>0</v>
      </c>
      <c r="O21" s="10" t="s">
        <v>167</v>
      </c>
      <c r="P21" s="18">
        <v>32.335423148708202</v>
      </c>
      <c r="Q21" s="10" t="s">
        <v>152</v>
      </c>
      <c r="R21" s="18">
        <v>3.4564113727827999</v>
      </c>
      <c r="S21" s="10" t="s">
        <v>169</v>
      </c>
    </row>
    <row r="22" spans="1:19" x14ac:dyDescent="0.2">
      <c r="A22" s="12" t="s">
        <v>182</v>
      </c>
      <c r="B22" s="18">
        <v>0</v>
      </c>
      <c r="C22" s="10" t="s">
        <v>246</v>
      </c>
      <c r="D22" s="18">
        <v>0</v>
      </c>
      <c r="E22" s="10" t="s">
        <v>246</v>
      </c>
      <c r="F22" s="18">
        <v>0</v>
      </c>
      <c r="G22" s="10" t="s">
        <v>246</v>
      </c>
      <c r="H22" s="18">
        <v>0</v>
      </c>
      <c r="I22" s="10" t="s">
        <v>152</v>
      </c>
      <c r="J22" s="18">
        <v>0</v>
      </c>
      <c r="K22" s="10" t="s">
        <v>246</v>
      </c>
      <c r="L22" s="18">
        <v>0</v>
      </c>
      <c r="M22" s="10" t="s">
        <v>246</v>
      </c>
      <c r="N22" s="18">
        <v>0</v>
      </c>
      <c r="O22" s="10" t="s">
        <v>167</v>
      </c>
      <c r="P22" s="18">
        <v>27.5653232043001</v>
      </c>
      <c r="Q22" s="10" t="s">
        <v>152</v>
      </c>
      <c r="R22" s="18">
        <v>2.93175863479052</v>
      </c>
      <c r="S22" s="10" t="s">
        <v>169</v>
      </c>
    </row>
    <row r="23" spans="1:19" x14ac:dyDescent="0.2">
      <c r="A23" s="12" t="s">
        <v>184</v>
      </c>
      <c r="B23" s="18">
        <v>0</v>
      </c>
      <c r="C23" s="10" t="s">
        <v>246</v>
      </c>
      <c r="D23" s="18">
        <v>0</v>
      </c>
      <c r="E23" s="10" t="s">
        <v>246</v>
      </c>
      <c r="F23" s="18">
        <v>0</v>
      </c>
      <c r="G23" s="10" t="s">
        <v>246</v>
      </c>
      <c r="H23" s="18">
        <v>0</v>
      </c>
      <c r="I23" s="10" t="s">
        <v>152</v>
      </c>
      <c r="J23" s="18">
        <v>0</v>
      </c>
      <c r="K23" s="10" t="s">
        <v>246</v>
      </c>
      <c r="L23" s="18">
        <v>0</v>
      </c>
      <c r="M23" s="10" t="s">
        <v>246</v>
      </c>
      <c r="N23" s="18">
        <v>0</v>
      </c>
      <c r="O23" s="10" t="s">
        <v>167</v>
      </c>
      <c r="P23" s="18">
        <v>37.660786342090503</v>
      </c>
      <c r="Q23" s="10" t="s">
        <v>152</v>
      </c>
      <c r="R23" s="18">
        <v>3.97160756952302</v>
      </c>
      <c r="S23" s="10" t="s">
        <v>169</v>
      </c>
    </row>
    <row r="24" spans="1:19" x14ac:dyDescent="0.2">
      <c r="A24" s="12" t="s">
        <v>185</v>
      </c>
      <c r="B24" s="18">
        <v>0</v>
      </c>
      <c r="C24" s="10" t="s">
        <v>246</v>
      </c>
      <c r="D24" s="18">
        <v>0</v>
      </c>
      <c r="E24" s="10" t="s">
        <v>246</v>
      </c>
      <c r="F24" s="18">
        <v>0</v>
      </c>
      <c r="G24" s="10" t="s">
        <v>246</v>
      </c>
      <c r="H24" s="18">
        <v>0</v>
      </c>
      <c r="I24" s="10" t="s">
        <v>152</v>
      </c>
      <c r="J24" s="18">
        <v>0</v>
      </c>
      <c r="K24" s="10" t="s">
        <v>246</v>
      </c>
      <c r="L24" s="18">
        <v>0</v>
      </c>
      <c r="M24" s="10" t="s">
        <v>246</v>
      </c>
      <c r="N24" s="18">
        <v>0</v>
      </c>
      <c r="O24" s="10" t="s">
        <v>167</v>
      </c>
      <c r="P24" s="18">
        <v>40.377640389467601</v>
      </c>
      <c r="Q24" s="10" t="s">
        <v>152</v>
      </c>
      <c r="R24" s="18">
        <v>4.2221777620502303</v>
      </c>
      <c r="S24" s="10" t="s">
        <v>169</v>
      </c>
    </row>
    <row r="25" spans="1:19" x14ac:dyDescent="0.2">
      <c r="A25" s="12" t="s">
        <v>187</v>
      </c>
      <c r="B25" s="18">
        <v>0</v>
      </c>
      <c r="C25" s="10" t="s">
        <v>246</v>
      </c>
      <c r="D25" s="18">
        <v>0</v>
      </c>
      <c r="E25" s="10" t="s">
        <v>246</v>
      </c>
      <c r="F25" s="18">
        <v>0</v>
      </c>
      <c r="G25" s="10" t="s">
        <v>246</v>
      </c>
      <c r="H25" s="18">
        <v>0</v>
      </c>
      <c r="I25" s="10" t="s">
        <v>152</v>
      </c>
      <c r="J25" s="18">
        <v>0</v>
      </c>
      <c r="K25" s="10" t="s">
        <v>246</v>
      </c>
      <c r="L25" s="18">
        <v>0</v>
      </c>
      <c r="M25" s="10" t="s">
        <v>246</v>
      </c>
      <c r="N25" s="18">
        <v>0</v>
      </c>
      <c r="O25" s="10" t="s">
        <v>167</v>
      </c>
      <c r="P25" s="18">
        <v>40.1940841439107</v>
      </c>
      <c r="Q25" s="10" t="s">
        <v>152</v>
      </c>
      <c r="R25" s="18">
        <v>4.1810590234476699</v>
      </c>
      <c r="S25" s="10" t="s">
        <v>169</v>
      </c>
    </row>
    <row r="26" spans="1:19" x14ac:dyDescent="0.2">
      <c r="A26" s="12" t="s">
        <v>188</v>
      </c>
      <c r="B26" s="18">
        <v>0</v>
      </c>
      <c r="C26" s="10" t="s">
        <v>246</v>
      </c>
      <c r="D26" s="18">
        <v>0</v>
      </c>
      <c r="E26" s="10" t="s">
        <v>246</v>
      </c>
      <c r="F26" s="18">
        <v>0</v>
      </c>
      <c r="G26" s="10" t="s">
        <v>246</v>
      </c>
      <c r="H26" s="18">
        <v>0</v>
      </c>
      <c r="I26" s="10" t="s">
        <v>152</v>
      </c>
      <c r="J26" s="18">
        <v>0</v>
      </c>
      <c r="K26" s="10" t="s">
        <v>246</v>
      </c>
      <c r="L26" s="18">
        <v>0</v>
      </c>
      <c r="M26" s="10" t="s">
        <v>246</v>
      </c>
      <c r="N26" s="18">
        <v>0</v>
      </c>
      <c r="O26" s="10" t="s">
        <v>167</v>
      </c>
      <c r="P26" s="18">
        <v>36.5183114365012</v>
      </c>
      <c r="Q26" s="10" t="s">
        <v>152</v>
      </c>
      <c r="R26" s="18">
        <v>3.7914487596423201</v>
      </c>
      <c r="S26" s="10" t="s">
        <v>169</v>
      </c>
    </row>
    <row r="27" spans="1:19" x14ac:dyDescent="0.2">
      <c r="A27" s="12" t="s">
        <v>189</v>
      </c>
      <c r="B27" s="18">
        <v>0</v>
      </c>
      <c r="C27" s="10" t="s">
        <v>246</v>
      </c>
      <c r="D27" s="18">
        <v>0</v>
      </c>
      <c r="E27" s="10" t="s">
        <v>246</v>
      </c>
      <c r="F27" s="18">
        <v>0</v>
      </c>
      <c r="G27" s="10" t="s">
        <v>246</v>
      </c>
      <c r="H27" s="18">
        <v>0</v>
      </c>
      <c r="I27" s="10" t="s">
        <v>152</v>
      </c>
      <c r="J27" s="18">
        <v>0</v>
      </c>
      <c r="K27" s="10" t="s">
        <v>246</v>
      </c>
      <c r="L27" s="18">
        <v>0</v>
      </c>
      <c r="M27" s="10" t="s">
        <v>246</v>
      </c>
      <c r="N27" s="18">
        <v>0</v>
      </c>
      <c r="O27" s="10" t="s">
        <v>167</v>
      </c>
      <c r="P27" s="18">
        <v>32.784131269760501</v>
      </c>
      <c r="Q27" s="10" t="s">
        <v>152</v>
      </c>
      <c r="R27" s="18">
        <v>3.41698789344882</v>
      </c>
      <c r="S27" s="10" t="s">
        <v>169</v>
      </c>
    </row>
    <row r="28" spans="1:19" x14ac:dyDescent="0.2">
      <c r="A28" s="12" t="s">
        <v>190</v>
      </c>
      <c r="B28" s="18">
        <v>0</v>
      </c>
      <c r="C28" s="10" t="s">
        <v>246</v>
      </c>
      <c r="D28" s="18">
        <v>0</v>
      </c>
      <c r="E28" s="10" t="s">
        <v>246</v>
      </c>
      <c r="F28" s="18">
        <v>0</v>
      </c>
      <c r="G28" s="10" t="s">
        <v>246</v>
      </c>
      <c r="H28" s="18">
        <v>0</v>
      </c>
      <c r="I28" s="10" t="s">
        <v>152</v>
      </c>
      <c r="J28" s="18">
        <v>0</v>
      </c>
      <c r="K28" s="10" t="s">
        <v>246</v>
      </c>
      <c r="L28" s="18">
        <v>0</v>
      </c>
      <c r="M28" s="10" t="s">
        <v>246</v>
      </c>
      <c r="N28" s="18">
        <v>0</v>
      </c>
      <c r="O28" s="10" t="s">
        <v>167</v>
      </c>
      <c r="P28" s="18">
        <v>49.223127321722501</v>
      </c>
      <c r="Q28" s="10" t="s">
        <v>152</v>
      </c>
      <c r="R28" s="18">
        <v>5.18082659233656</v>
      </c>
      <c r="S28" s="10" t="s">
        <v>169</v>
      </c>
    </row>
    <row r="29" spans="1:19" x14ac:dyDescent="0.2">
      <c r="A29" s="12" t="s">
        <v>191</v>
      </c>
      <c r="B29" s="18">
        <v>0</v>
      </c>
      <c r="C29" s="10" t="s">
        <v>246</v>
      </c>
      <c r="D29" s="18">
        <v>0</v>
      </c>
      <c r="E29" s="10" t="s">
        <v>246</v>
      </c>
      <c r="F29" s="18">
        <v>0</v>
      </c>
      <c r="G29" s="10" t="s">
        <v>246</v>
      </c>
      <c r="H29" s="18">
        <v>0</v>
      </c>
      <c r="I29" s="10" t="s">
        <v>152</v>
      </c>
      <c r="J29" s="18">
        <v>0</v>
      </c>
      <c r="K29" s="10" t="s">
        <v>246</v>
      </c>
      <c r="L29" s="18">
        <v>0</v>
      </c>
      <c r="M29" s="10" t="s">
        <v>246</v>
      </c>
      <c r="N29" s="18">
        <v>0</v>
      </c>
      <c r="O29" s="10" t="s">
        <v>167</v>
      </c>
      <c r="P29" s="18">
        <v>55.283750359935198</v>
      </c>
      <c r="Q29" s="10" t="s">
        <v>152</v>
      </c>
      <c r="R29" s="18">
        <v>5.8652482016466898</v>
      </c>
      <c r="S29" s="10" t="s">
        <v>169</v>
      </c>
    </row>
    <row r="30" spans="1:19" x14ac:dyDescent="0.2">
      <c r="A30" s="12" t="s">
        <v>192</v>
      </c>
      <c r="B30" s="18">
        <v>0</v>
      </c>
      <c r="C30" s="10" t="s">
        <v>246</v>
      </c>
      <c r="D30" s="18">
        <v>0</v>
      </c>
      <c r="E30" s="10" t="s">
        <v>246</v>
      </c>
      <c r="F30" s="18">
        <v>0</v>
      </c>
      <c r="G30" s="10" t="s">
        <v>246</v>
      </c>
      <c r="H30" s="18">
        <v>0</v>
      </c>
      <c r="I30" s="10" t="s">
        <v>152</v>
      </c>
      <c r="J30" s="18">
        <v>0</v>
      </c>
      <c r="K30" s="10" t="s">
        <v>246</v>
      </c>
      <c r="L30" s="18">
        <v>0</v>
      </c>
      <c r="M30" s="10" t="s">
        <v>246</v>
      </c>
      <c r="N30" s="18">
        <v>0</v>
      </c>
      <c r="O30" s="10" t="s">
        <v>167</v>
      </c>
      <c r="P30" s="18">
        <v>64.383268971179007</v>
      </c>
      <c r="Q30" s="10" t="s">
        <v>152</v>
      </c>
      <c r="R30" s="18">
        <v>6.8819356663088298</v>
      </c>
      <c r="S30" s="10" t="s">
        <v>169</v>
      </c>
    </row>
    <row r="31" spans="1:19" x14ac:dyDescent="0.2">
      <c r="A31" s="12" t="s">
        <v>193</v>
      </c>
      <c r="B31" s="18">
        <v>0</v>
      </c>
      <c r="C31" s="10" t="s">
        <v>246</v>
      </c>
      <c r="D31" s="18">
        <v>0</v>
      </c>
      <c r="E31" s="10" t="s">
        <v>246</v>
      </c>
      <c r="F31" s="18">
        <v>0</v>
      </c>
      <c r="G31" s="10" t="s">
        <v>246</v>
      </c>
      <c r="H31" s="18">
        <v>0</v>
      </c>
      <c r="I31" s="10" t="s">
        <v>152</v>
      </c>
      <c r="J31" s="18">
        <v>0</v>
      </c>
      <c r="K31" s="10" t="s">
        <v>152</v>
      </c>
      <c r="L31" s="18">
        <v>0</v>
      </c>
      <c r="M31" s="10" t="s">
        <v>224</v>
      </c>
      <c r="N31" s="18">
        <v>0</v>
      </c>
      <c r="O31" s="10" t="s">
        <v>167</v>
      </c>
      <c r="P31" s="18">
        <v>52.197189610121498</v>
      </c>
      <c r="Q31" s="10" t="s">
        <v>152</v>
      </c>
      <c r="R31" s="18">
        <v>5.6413714429799304</v>
      </c>
      <c r="S31" s="10" t="s">
        <v>169</v>
      </c>
    </row>
    <row r="32" spans="1:19" x14ac:dyDescent="0.2">
      <c r="A32" s="15" t="s">
        <v>195</v>
      </c>
      <c r="B32" s="19">
        <v>0</v>
      </c>
      <c r="C32" s="14" t="s">
        <v>246</v>
      </c>
      <c r="D32" s="19">
        <v>0</v>
      </c>
      <c r="E32" s="14" t="s">
        <v>246</v>
      </c>
      <c r="F32" s="19">
        <v>0</v>
      </c>
      <c r="G32" s="14" t="s">
        <v>246</v>
      </c>
      <c r="H32" s="19">
        <v>0</v>
      </c>
      <c r="I32" s="14" t="s">
        <v>152</v>
      </c>
      <c r="J32" s="19">
        <v>0</v>
      </c>
      <c r="K32" s="14" t="s">
        <v>152</v>
      </c>
      <c r="L32" s="19">
        <v>0</v>
      </c>
      <c r="M32" s="14" t="s">
        <v>224</v>
      </c>
      <c r="N32" s="19">
        <v>0</v>
      </c>
      <c r="O32" s="14" t="s">
        <v>167</v>
      </c>
      <c r="P32" s="19">
        <v>53.500229081777803</v>
      </c>
      <c r="Q32" s="14" t="s">
        <v>152</v>
      </c>
      <c r="R32" s="19">
        <v>5.8364354895517998</v>
      </c>
      <c r="S32" s="14" t="s">
        <v>169</v>
      </c>
    </row>
    <row r="34" spans="1:2" x14ac:dyDescent="0.2">
      <c r="A34" s="16" t="s">
        <v>196</v>
      </c>
      <c r="B34" s="16" t="s">
        <v>197</v>
      </c>
    </row>
    <row r="36" spans="1:2" x14ac:dyDescent="0.2">
      <c r="B36" s="16" t="s">
        <v>400</v>
      </c>
    </row>
    <row r="37" spans="1:2" x14ac:dyDescent="0.2">
      <c r="B37" s="16" t="s">
        <v>401</v>
      </c>
    </row>
    <row r="38" spans="1:2" x14ac:dyDescent="0.2">
      <c r="B38" s="16" t="s">
        <v>402</v>
      </c>
    </row>
    <row r="39" spans="1:2" x14ac:dyDescent="0.2">
      <c r="B39" s="16" t="s">
        <v>403</v>
      </c>
    </row>
    <row r="40" spans="1:2" x14ac:dyDescent="0.2">
      <c r="B40" s="16" t="s">
        <v>404</v>
      </c>
    </row>
    <row r="41" spans="1:2" x14ac:dyDescent="0.2">
      <c r="B41" s="16" t="s">
        <v>290</v>
      </c>
    </row>
    <row r="43" spans="1:2" x14ac:dyDescent="0.2">
      <c r="B43" s="16" t="s">
        <v>203</v>
      </c>
    </row>
    <row r="44" spans="1:2" x14ac:dyDescent="0.2">
      <c r="B44" s="16" t="s">
        <v>250</v>
      </c>
    </row>
    <row r="45" spans="1:2" x14ac:dyDescent="0.2">
      <c r="B45" s="16" t="s">
        <v>204</v>
      </c>
    </row>
    <row r="48" spans="1:2" x14ac:dyDescent="0.2">
      <c r="A48" s="17" t="str">
        <f>HYPERLINK("#'MINOR_GAMING 2'!A2", "&lt;&lt;&lt; Previous table")</f>
        <v>&lt;&lt;&lt; Previous table</v>
      </c>
    </row>
    <row r="49" spans="1:1" x14ac:dyDescent="0.2">
      <c r="A49" s="17" t="str">
        <f>HYPERLINK("#'MINOR_GAMING 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S49"/>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HYPERLINK("#'INDEX'!B84", "Link to index")</f>
        <v>Link to index</v>
      </c>
    </row>
    <row r="2" spans="1:19" ht="15.75" customHeight="1" x14ac:dyDescent="0.2">
      <c r="A2" s="27" t="s">
        <v>407</v>
      </c>
      <c r="B2" s="28"/>
      <c r="C2" s="28"/>
      <c r="D2" s="28"/>
      <c r="E2" s="28"/>
      <c r="F2" s="28"/>
      <c r="G2" s="28"/>
      <c r="H2" s="28"/>
      <c r="I2" s="28"/>
      <c r="J2" s="28"/>
      <c r="K2" s="28"/>
      <c r="L2" s="28"/>
      <c r="M2" s="28"/>
      <c r="N2" s="28"/>
      <c r="O2" s="28"/>
      <c r="P2" s="28"/>
      <c r="Q2" s="28"/>
      <c r="R2" s="28"/>
      <c r="S2" s="28"/>
    </row>
    <row r="3" spans="1:19" ht="15.75" customHeight="1" x14ac:dyDescent="0.2">
      <c r="A3" s="27" t="s">
        <v>95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0</v>
      </c>
      <c r="G7" s="10" t="s">
        <v>246</v>
      </c>
      <c r="H7" s="18">
        <v>100.991311149537</v>
      </c>
      <c r="I7" s="10" t="s">
        <v>152</v>
      </c>
      <c r="J7" s="18">
        <v>63.751871472193301</v>
      </c>
      <c r="K7" s="10" t="s">
        <v>152</v>
      </c>
      <c r="L7" s="18">
        <v>99.7567303171068</v>
      </c>
      <c r="M7" s="10" t="s">
        <v>152</v>
      </c>
      <c r="N7" s="18">
        <v>0</v>
      </c>
      <c r="O7" s="10" t="s">
        <v>167</v>
      </c>
      <c r="P7" s="18">
        <v>82.605588866900504</v>
      </c>
      <c r="Q7" s="10" t="s">
        <v>152</v>
      </c>
      <c r="R7" s="18">
        <v>33.9997165146291</v>
      </c>
      <c r="S7" s="10" t="s">
        <v>169</v>
      </c>
    </row>
    <row r="8" spans="1:19" x14ac:dyDescent="0.2">
      <c r="A8" s="12" t="s">
        <v>164</v>
      </c>
      <c r="B8" s="18">
        <v>0</v>
      </c>
      <c r="C8" s="10" t="s">
        <v>246</v>
      </c>
      <c r="D8" s="18">
        <v>0</v>
      </c>
      <c r="E8" s="10" t="s">
        <v>246</v>
      </c>
      <c r="F8" s="18">
        <v>0</v>
      </c>
      <c r="G8" s="10" t="s">
        <v>246</v>
      </c>
      <c r="H8" s="18">
        <v>0</v>
      </c>
      <c r="I8" s="10" t="s">
        <v>302</v>
      </c>
      <c r="J8" s="18">
        <v>23.4613759870834</v>
      </c>
      <c r="K8" s="10" t="s">
        <v>152</v>
      </c>
      <c r="L8" s="18">
        <v>67.372514550498394</v>
      </c>
      <c r="M8" s="10" t="s">
        <v>152</v>
      </c>
      <c r="N8" s="18">
        <v>0</v>
      </c>
      <c r="O8" s="10" t="s">
        <v>167</v>
      </c>
      <c r="P8" s="18">
        <v>72.959685626898803</v>
      </c>
      <c r="Q8" s="10" t="s">
        <v>152</v>
      </c>
      <c r="R8" s="18">
        <v>10.645507570095001</v>
      </c>
      <c r="S8" s="10" t="s">
        <v>169</v>
      </c>
    </row>
    <row r="9" spans="1:19" x14ac:dyDescent="0.2">
      <c r="A9" s="12" t="s">
        <v>165</v>
      </c>
      <c r="B9" s="18">
        <v>0</v>
      </c>
      <c r="C9" s="10" t="s">
        <v>246</v>
      </c>
      <c r="D9" s="18">
        <v>0</v>
      </c>
      <c r="E9" s="10" t="s">
        <v>246</v>
      </c>
      <c r="F9" s="18">
        <v>0</v>
      </c>
      <c r="G9" s="10" t="s">
        <v>246</v>
      </c>
      <c r="H9" s="18">
        <v>0</v>
      </c>
      <c r="I9" s="10" t="s">
        <v>152</v>
      </c>
      <c r="J9" s="18">
        <v>31.0228287792279</v>
      </c>
      <c r="K9" s="10" t="s">
        <v>210</v>
      </c>
      <c r="L9" s="18">
        <v>69.514879370204397</v>
      </c>
      <c r="M9" s="10" t="s">
        <v>152</v>
      </c>
      <c r="N9" s="18">
        <v>0</v>
      </c>
      <c r="O9" s="10" t="s">
        <v>167</v>
      </c>
      <c r="P9" s="18">
        <v>64.895369453740798</v>
      </c>
      <c r="Q9" s="10" t="s">
        <v>152</v>
      </c>
      <c r="R9" s="18">
        <v>10.490092657150401</v>
      </c>
      <c r="S9" s="10" t="s">
        <v>169</v>
      </c>
    </row>
    <row r="10" spans="1:19" x14ac:dyDescent="0.2">
      <c r="A10" s="12" t="s">
        <v>166</v>
      </c>
      <c r="B10" s="18">
        <v>0</v>
      </c>
      <c r="C10" s="10" t="s">
        <v>246</v>
      </c>
      <c r="D10" s="18">
        <v>0</v>
      </c>
      <c r="E10" s="10" t="s">
        <v>246</v>
      </c>
      <c r="F10" s="18">
        <v>0</v>
      </c>
      <c r="G10" s="10" t="s">
        <v>246</v>
      </c>
      <c r="H10" s="18">
        <v>0</v>
      </c>
      <c r="I10" s="10" t="s">
        <v>152</v>
      </c>
      <c r="J10" s="18">
        <v>23.8110616418438</v>
      </c>
      <c r="K10" s="10" t="s">
        <v>152</v>
      </c>
      <c r="L10" s="18">
        <v>61.181805919221198</v>
      </c>
      <c r="M10" s="10" t="s">
        <v>152</v>
      </c>
      <c r="N10" s="18">
        <v>0</v>
      </c>
      <c r="O10" s="10" t="s">
        <v>167</v>
      </c>
      <c r="P10" s="18">
        <v>62.642693207449</v>
      </c>
      <c r="Q10" s="10" t="s">
        <v>152</v>
      </c>
      <c r="R10" s="18">
        <v>9.4904485310681999</v>
      </c>
      <c r="S10" s="10" t="s">
        <v>169</v>
      </c>
    </row>
    <row r="11" spans="1:19" x14ac:dyDescent="0.2">
      <c r="A11" s="12" t="s">
        <v>170</v>
      </c>
      <c r="B11" s="18">
        <v>0</v>
      </c>
      <c r="C11" s="10" t="s">
        <v>246</v>
      </c>
      <c r="D11" s="18">
        <v>0</v>
      </c>
      <c r="E11" s="10" t="s">
        <v>246</v>
      </c>
      <c r="F11" s="18">
        <v>0</v>
      </c>
      <c r="G11" s="10" t="s">
        <v>246</v>
      </c>
      <c r="H11" s="18">
        <v>0</v>
      </c>
      <c r="I11" s="10" t="s">
        <v>152</v>
      </c>
      <c r="J11" s="18">
        <v>26.8261793262837</v>
      </c>
      <c r="K11" s="10" t="s">
        <v>152</v>
      </c>
      <c r="L11" s="18">
        <v>0</v>
      </c>
      <c r="M11" s="10" t="s">
        <v>303</v>
      </c>
      <c r="N11" s="18">
        <v>0</v>
      </c>
      <c r="O11" s="10" t="s">
        <v>167</v>
      </c>
      <c r="P11" s="18">
        <v>61.100737415171501</v>
      </c>
      <c r="Q11" s="10" t="s">
        <v>152</v>
      </c>
      <c r="R11" s="18">
        <v>8.1072487913083204</v>
      </c>
      <c r="S11" s="10" t="s">
        <v>169</v>
      </c>
    </row>
    <row r="12" spans="1:19" x14ac:dyDescent="0.2">
      <c r="A12" s="12" t="s">
        <v>171</v>
      </c>
      <c r="B12" s="18">
        <v>0</v>
      </c>
      <c r="C12" s="10" t="s">
        <v>246</v>
      </c>
      <c r="D12" s="18">
        <v>0</v>
      </c>
      <c r="E12" s="10" t="s">
        <v>246</v>
      </c>
      <c r="F12" s="18">
        <v>0</v>
      </c>
      <c r="G12" s="10" t="s">
        <v>246</v>
      </c>
      <c r="H12" s="18">
        <v>0</v>
      </c>
      <c r="I12" s="10" t="s">
        <v>152</v>
      </c>
      <c r="J12" s="18">
        <v>34.955200165724399</v>
      </c>
      <c r="K12" s="10" t="s">
        <v>152</v>
      </c>
      <c r="L12" s="18">
        <v>0</v>
      </c>
      <c r="M12" s="10" t="s">
        <v>246</v>
      </c>
      <c r="N12" s="18">
        <v>0</v>
      </c>
      <c r="O12" s="10" t="s">
        <v>167</v>
      </c>
      <c r="P12" s="18">
        <v>58.659862639684498</v>
      </c>
      <c r="Q12" s="10" t="s">
        <v>152</v>
      </c>
      <c r="R12" s="18">
        <v>8.5149207882079008</v>
      </c>
      <c r="S12" s="10" t="s">
        <v>169</v>
      </c>
    </row>
    <row r="13" spans="1:19" x14ac:dyDescent="0.2">
      <c r="A13" s="12" t="s">
        <v>172</v>
      </c>
      <c r="B13" s="18">
        <v>0</v>
      </c>
      <c r="C13" s="10" t="s">
        <v>246</v>
      </c>
      <c r="D13" s="18">
        <v>0</v>
      </c>
      <c r="E13" s="10" t="s">
        <v>246</v>
      </c>
      <c r="F13" s="18">
        <v>0</v>
      </c>
      <c r="G13" s="10" t="s">
        <v>246</v>
      </c>
      <c r="H13" s="18">
        <v>0</v>
      </c>
      <c r="I13" s="10" t="s">
        <v>152</v>
      </c>
      <c r="J13" s="18">
        <v>31.903964340546501</v>
      </c>
      <c r="K13" s="10" t="s">
        <v>152</v>
      </c>
      <c r="L13" s="18">
        <v>0</v>
      </c>
      <c r="M13" s="10" t="s">
        <v>246</v>
      </c>
      <c r="N13" s="18">
        <v>0</v>
      </c>
      <c r="O13" s="10" t="s">
        <v>167</v>
      </c>
      <c r="P13" s="18">
        <v>53.253021459112603</v>
      </c>
      <c r="Q13" s="10" t="s">
        <v>152</v>
      </c>
      <c r="R13" s="18">
        <v>7.7599170032268496</v>
      </c>
      <c r="S13" s="10" t="s">
        <v>169</v>
      </c>
    </row>
    <row r="14" spans="1:19" x14ac:dyDescent="0.2">
      <c r="A14" s="12" t="s">
        <v>173</v>
      </c>
      <c r="B14" s="18">
        <v>0</v>
      </c>
      <c r="C14" s="10" t="s">
        <v>246</v>
      </c>
      <c r="D14" s="18">
        <v>0</v>
      </c>
      <c r="E14" s="10" t="s">
        <v>246</v>
      </c>
      <c r="F14" s="18">
        <v>0</v>
      </c>
      <c r="G14" s="10" t="s">
        <v>246</v>
      </c>
      <c r="H14" s="18">
        <v>0</v>
      </c>
      <c r="I14" s="10" t="s">
        <v>152</v>
      </c>
      <c r="J14" s="18">
        <v>35.246625281547701</v>
      </c>
      <c r="K14" s="10" t="s">
        <v>152</v>
      </c>
      <c r="L14" s="18">
        <v>0</v>
      </c>
      <c r="M14" s="10" t="s">
        <v>246</v>
      </c>
      <c r="N14" s="18">
        <v>0</v>
      </c>
      <c r="O14" s="10" t="s">
        <v>167</v>
      </c>
      <c r="P14" s="18">
        <v>50.4104856605422</v>
      </c>
      <c r="Q14" s="10" t="s">
        <v>152</v>
      </c>
      <c r="R14" s="18">
        <v>7.7582490626230003</v>
      </c>
      <c r="S14" s="10" t="s">
        <v>169</v>
      </c>
    </row>
    <row r="15" spans="1:19" x14ac:dyDescent="0.2">
      <c r="A15" s="12" t="s">
        <v>174</v>
      </c>
      <c r="B15" s="18">
        <v>0</v>
      </c>
      <c r="C15" s="10" t="s">
        <v>246</v>
      </c>
      <c r="D15" s="18">
        <v>0</v>
      </c>
      <c r="E15" s="10" t="s">
        <v>246</v>
      </c>
      <c r="F15" s="18">
        <v>0</v>
      </c>
      <c r="G15" s="10" t="s">
        <v>246</v>
      </c>
      <c r="H15" s="18">
        <v>0</v>
      </c>
      <c r="I15" s="10" t="s">
        <v>152</v>
      </c>
      <c r="J15" s="18">
        <v>24.174217490823899</v>
      </c>
      <c r="K15" s="10" t="s">
        <v>152</v>
      </c>
      <c r="L15" s="18">
        <v>0</v>
      </c>
      <c r="M15" s="10" t="s">
        <v>246</v>
      </c>
      <c r="N15" s="18">
        <v>0</v>
      </c>
      <c r="O15" s="10" t="s">
        <v>167</v>
      </c>
      <c r="P15" s="18">
        <v>49.734381972136198</v>
      </c>
      <c r="Q15" s="10" t="s">
        <v>152</v>
      </c>
      <c r="R15" s="18">
        <v>6.87325197896297</v>
      </c>
      <c r="S15" s="10" t="s">
        <v>169</v>
      </c>
    </row>
    <row r="16" spans="1:19" x14ac:dyDescent="0.2">
      <c r="A16" s="12" t="s">
        <v>176</v>
      </c>
      <c r="B16" s="18">
        <v>0</v>
      </c>
      <c r="C16" s="10" t="s">
        <v>246</v>
      </c>
      <c r="D16" s="18">
        <v>0</v>
      </c>
      <c r="E16" s="10" t="s">
        <v>246</v>
      </c>
      <c r="F16" s="18">
        <v>0</v>
      </c>
      <c r="G16" s="10" t="s">
        <v>246</v>
      </c>
      <c r="H16" s="18">
        <v>0</v>
      </c>
      <c r="I16" s="10" t="s">
        <v>152</v>
      </c>
      <c r="J16" s="18">
        <v>0</v>
      </c>
      <c r="K16" s="10" t="s">
        <v>304</v>
      </c>
      <c r="L16" s="18">
        <v>0</v>
      </c>
      <c r="M16" s="10" t="s">
        <v>246</v>
      </c>
      <c r="N16" s="18">
        <v>0</v>
      </c>
      <c r="O16" s="10" t="s">
        <v>167</v>
      </c>
      <c r="P16" s="18">
        <v>48.569977737942303</v>
      </c>
      <c r="Q16" s="10" t="s">
        <v>152</v>
      </c>
      <c r="R16" s="18">
        <v>4.9628884509547602</v>
      </c>
      <c r="S16" s="10" t="s">
        <v>169</v>
      </c>
    </row>
    <row r="17" spans="1:19" x14ac:dyDescent="0.2">
      <c r="A17" s="12" t="s">
        <v>177</v>
      </c>
      <c r="B17" s="18">
        <v>0</v>
      </c>
      <c r="C17" s="10" t="s">
        <v>246</v>
      </c>
      <c r="D17" s="18">
        <v>0</v>
      </c>
      <c r="E17" s="10" t="s">
        <v>246</v>
      </c>
      <c r="F17" s="18">
        <v>0</v>
      </c>
      <c r="G17" s="10" t="s">
        <v>246</v>
      </c>
      <c r="H17" s="18">
        <v>0</v>
      </c>
      <c r="I17" s="10" t="s">
        <v>152</v>
      </c>
      <c r="J17" s="18">
        <v>0</v>
      </c>
      <c r="K17" s="10" t="s">
        <v>246</v>
      </c>
      <c r="L17" s="18">
        <v>0</v>
      </c>
      <c r="M17" s="10" t="s">
        <v>246</v>
      </c>
      <c r="N17" s="18">
        <v>0</v>
      </c>
      <c r="O17" s="10" t="s">
        <v>167</v>
      </c>
      <c r="P17" s="18">
        <v>39.546513897848598</v>
      </c>
      <c r="Q17" s="10" t="s">
        <v>152</v>
      </c>
      <c r="R17" s="18">
        <v>4.0767178289274097</v>
      </c>
      <c r="S17" s="10" t="s">
        <v>169</v>
      </c>
    </row>
    <row r="18" spans="1:19" x14ac:dyDescent="0.2">
      <c r="A18" s="12" t="s">
        <v>178</v>
      </c>
      <c r="B18" s="18">
        <v>0</v>
      </c>
      <c r="C18" s="10" t="s">
        <v>246</v>
      </c>
      <c r="D18" s="18">
        <v>0</v>
      </c>
      <c r="E18" s="10" t="s">
        <v>246</v>
      </c>
      <c r="F18" s="18">
        <v>0</v>
      </c>
      <c r="G18" s="10" t="s">
        <v>246</v>
      </c>
      <c r="H18" s="18">
        <v>0</v>
      </c>
      <c r="I18" s="10" t="s">
        <v>152</v>
      </c>
      <c r="J18" s="18">
        <v>0</v>
      </c>
      <c r="K18" s="10" t="s">
        <v>246</v>
      </c>
      <c r="L18" s="18">
        <v>0</v>
      </c>
      <c r="M18" s="10" t="s">
        <v>246</v>
      </c>
      <c r="N18" s="18">
        <v>0</v>
      </c>
      <c r="O18" s="10" t="s">
        <v>167</v>
      </c>
      <c r="P18" s="18">
        <v>45.636149636761097</v>
      </c>
      <c r="Q18" s="10" t="s">
        <v>152</v>
      </c>
      <c r="R18" s="18">
        <v>4.7538115440542397</v>
      </c>
      <c r="S18" s="10" t="s">
        <v>169</v>
      </c>
    </row>
    <row r="19" spans="1:19" x14ac:dyDescent="0.2">
      <c r="A19" s="12" t="s">
        <v>179</v>
      </c>
      <c r="B19" s="18">
        <v>0</v>
      </c>
      <c r="C19" s="10" t="s">
        <v>246</v>
      </c>
      <c r="D19" s="18">
        <v>0</v>
      </c>
      <c r="E19" s="10" t="s">
        <v>246</v>
      </c>
      <c r="F19" s="18">
        <v>0</v>
      </c>
      <c r="G19" s="10" t="s">
        <v>246</v>
      </c>
      <c r="H19" s="18">
        <v>0</v>
      </c>
      <c r="I19" s="10" t="s">
        <v>152</v>
      </c>
      <c r="J19" s="18">
        <v>0</v>
      </c>
      <c r="K19" s="10" t="s">
        <v>246</v>
      </c>
      <c r="L19" s="18">
        <v>0</v>
      </c>
      <c r="M19" s="10" t="s">
        <v>246</v>
      </c>
      <c r="N19" s="18">
        <v>0</v>
      </c>
      <c r="O19" s="10" t="s">
        <v>167</v>
      </c>
      <c r="P19" s="18">
        <v>43.115048066816598</v>
      </c>
      <c r="Q19" s="10" t="s">
        <v>152</v>
      </c>
      <c r="R19" s="18">
        <v>4.5524269678796703</v>
      </c>
      <c r="S19" s="10" t="s">
        <v>169</v>
      </c>
    </row>
    <row r="20" spans="1:19" x14ac:dyDescent="0.2">
      <c r="A20" s="12" t="s">
        <v>180</v>
      </c>
      <c r="B20" s="18">
        <v>0</v>
      </c>
      <c r="C20" s="10" t="s">
        <v>246</v>
      </c>
      <c r="D20" s="18">
        <v>0</v>
      </c>
      <c r="E20" s="10" t="s">
        <v>246</v>
      </c>
      <c r="F20" s="18">
        <v>0</v>
      </c>
      <c r="G20" s="10" t="s">
        <v>246</v>
      </c>
      <c r="H20" s="18">
        <v>0</v>
      </c>
      <c r="I20" s="10" t="s">
        <v>152</v>
      </c>
      <c r="J20" s="18">
        <v>0</v>
      </c>
      <c r="K20" s="10" t="s">
        <v>246</v>
      </c>
      <c r="L20" s="18">
        <v>0</v>
      </c>
      <c r="M20" s="10" t="s">
        <v>246</v>
      </c>
      <c r="N20" s="18">
        <v>0</v>
      </c>
      <c r="O20" s="10" t="s">
        <v>167</v>
      </c>
      <c r="P20" s="18">
        <v>42.4418037066688</v>
      </c>
      <c r="Q20" s="10" t="s">
        <v>152</v>
      </c>
      <c r="R20" s="18">
        <v>4.5282344347893098</v>
      </c>
      <c r="S20" s="10" t="s">
        <v>169</v>
      </c>
    </row>
    <row r="21" spans="1:19" x14ac:dyDescent="0.2">
      <c r="A21" s="12" t="s">
        <v>181</v>
      </c>
      <c r="B21" s="18">
        <v>0</v>
      </c>
      <c r="C21" s="10" t="s">
        <v>246</v>
      </c>
      <c r="D21" s="18">
        <v>0</v>
      </c>
      <c r="E21" s="10" t="s">
        <v>246</v>
      </c>
      <c r="F21" s="18">
        <v>0</v>
      </c>
      <c r="G21" s="10" t="s">
        <v>246</v>
      </c>
      <c r="H21" s="18">
        <v>0</v>
      </c>
      <c r="I21" s="10" t="s">
        <v>152</v>
      </c>
      <c r="J21" s="18">
        <v>0</v>
      </c>
      <c r="K21" s="10" t="s">
        <v>246</v>
      </c>
      <c r="L21" s="18">
        <v>0</v>
      </c>
      <c r="M21" s="10" t="s">
        <v>246</v>
      </c>
      <c r="N21" s="18">
        <v>0</v>
      </c>
      <c r="O21" s="10" t="s">
        <v>167</v>
      </c>
      <c r="P21" s="18">
        <v>43.202609254926998</v>
      </c>
      <c r="Q21" s="10" t="s">
        <v>152</v>
      </c>
      <c r="R21" s="18">
        <v>4.6180311071199496</v>
      </c>
      <c r="S21" s="10" t="s">
        <v>169</v>
      </c>
    </row>
    <row r="22" spans="1:19" x14ac:dyDescent="0.2">
      <c r="A22" s="12" t="s">
        <v>182</v>
      </c>
      <c r="B22" s="18">
        <v>0</v>
      </c>
      <c r="C22" s="10" t="s">
        <v>246</v>
      </c>
      <c r="D22" s="18">
        <v>0</v>
      </c>
      <c r="E22" s="10" t="s">
        <v>246</v>
      </c>
      <c r="F22" s="18">
        <v>0</v>
      </c>
      <c r="G22" s="10" t="s">
        <v>246</v>
      </c>
      <c r="H22" s="18">
        <v>0</v>
      </c>
      <c r="I22" s="10" t="s">
        <v>152</v>
      </c>
      <c r="J22" s="18">
        <v>0</v>
      </c>
      <c r="K22" s="10" t="s">
        <v>246</v>
      </c>
      <c r="L22" s="18">
        <v>0</v>
      </c>
      <c r="M22" s="10" t="s">
        <v>246</v>
      </c>
      <c r="N22" s="18">
        <v>0</v>
      </c>
      <c r="O22" s="10" t="s">
        <v>167</v>
      </c>
      <c r="P22" s="18">
        <v>36.184130459552897</v>
      </c>
      <c r="Q22" s="10" t="s">
        <v>152</v>
      </c>
      <c r="R22" s="18">
        <v>3.84842710281128</v>
      </c>
      <c r="S22" s="10" t="s">
        <v>169</v>
      </c>
    </row>
    <row r="23" spans="1:19" x14ac:dyDescent="0.2">
      <c r="A23" s="12" t="s">
        <v>184</v>
      </c>
      <c r="B23" s="18">
        <v>0</v>
      </c>
      <c r="C23" s="10" t="s">
        <v>246</v>
      </c>
      <c r="D23" s="18">
        <v>0</v>
      </c>
      <c r="E23" s="10" t="s">
        <v>246</v>
      </c>
      <c r="F23" s="18">
        <v>0</v>
      </c>
      <c r="G23" s="10" t="s">
        <v>246</v>
      </c>
      <c r="H23" s="18">
        <v>0</v>
      </c>
      <c r="I23" s="10" t="s">
        <v>152</v>
      </c>
      <c r="J23" s="18">
        <v>0</v>
      </c>
      <c r="K23" s="10" t="s">
        <v>246</v>
      </c>
      <c r="L23" s="18">
        <v>0</v>
      </c>
      <c r="M23" s="10" t="s">
        <v>246</v>
      </c>
      <c r="N23" s="18">
        <v>0</v>
      </c>
      <c r="O23" s="10" t="s">
        <v>167</v>
      </c>
      <c r="P23" s="18">
        <v>48.778731246271398</v>
      </c>
      <c r="Q23" s="10" t="s">
        <v>152</v>
      </c>
      <c r="R23" s="18">
        <v>5.1440768254194396</v>
      </c>
      <c r="S23" s="10" t="s">
        <v>169</v>
      </c>
    </row>
    <row r="24" spans="1:19" x14ac:dyDescent="0.2">
      <c r="A24" s="12" t="s">
        <v>185</v>
      </c>
      <c r="B24" s="18">
        <v>0</v>
      </c>
      <c r="C24" s="10" t="s">
        <v>246</v>
      </c>
      <c r="D24" s="18">
        <v>0</v>
      </c>
      <c r="E24" s="10" t="s">
        <v>246</v>
      </c>
      <c r="F24" s="18">
        <v>0</v>
      </c>
      <c r="G24" s="10" t="s">
        <v>246</v>
      </c>
      <c r="H24" s="18">
        <v>0</v>
      </c>
      <c r="I24" s="10" t="s">
        <v>152</v>
      </c>
      <c r="J24" s="18">
        <v>0</v>
      </c>
      <c r="K24" s="10" t="s">
        <v>246</v>
      </c>
      <c r="L24" s="18">
        <v>0</v>
      </c>
      <c r="M24" s="10" t="s">
        <v>246</v>
      </c>
      <c r="N24" s="18">
        <v>0</v>
      </c>
      <c r="O24" s="10" t="s">
        <v>167</v>
      </c>
      <c r="P24" s="18">
        <v>51.408917306328597</v>
      </c>
      <c r="Q24" s="10" t="s">
        <v>152</v>
      </c>
      <c r="R24" s="18">
        <v>5.3756877650155896</v>
      </c>
      <c r="S24" s="10" t="s">
        <v>169</v>
      </c>
    </row>
    <row r="25" spans="1:19" x14ac:dyDescent="0.2">
      <c r="A25" s="12" t="s">
        <v>187</v>
      </c>
      <c r="B25" s="18">
        <v>0</v>
      </c>
      <c r="C25" s="10" t="s">
        <v>246</v>
      </c>
      <c r="D25" s="18">
        <v>0</v>
      </c>
      <c r="E25" s="10" t="s">
        <v>246</v>
      </c>
      <c r="F25" s="18">
        <v>0</v>
      </c>
      <c r="G25" s="10" t="s">
        <v>246</v>
      </c>
      <c r="H25" s="18">
        <v>0</v>
      </c>
      <c r="I25" s="10" t="s">
        <v>152</v>
      </c>
      <c r="J25" s="18">
        <v>0</v>
      </c>
      <c r="K25" s="10" t="s">
        <v>246</v>
      </c>
      <c r="L25" s="18">
        <v>0</v>
      </c>
      <c r="M25" s="10" t="s">
        <v>246</v>
      </c>
      <c r="N25" s="18">
        <v>0</v>
      </c>
      <c r="O25" s="10" t="s">
        <v>167</v>
      </c>
      <c r="P25" s="18">
        <v>50.191074302780798</v>
      </c>
      <c r="Q25" s="10" t="s">
        <v>152</v>
      </c>
      <c r="R25" s="18">
        <v>5.2209634472282396</v>
      </c>
      <c r="S25" s="10" t="s">
        <v>169</v>
      </c>
    </row>
    <row r="26" spans="1:19" x14ac:dyDescent="0.2">
      <c r="A26" s="12" t="s">
        <v>188</v>
      </c>
      <c r="B26" s="18">
        <v>0</v>
      </c>
      <c r="C26" s="10" t="s">
        <v>246</v>
      </c>
      <c r="D26" s="18">
        <v>0</v>
      </c>
      <c r="E26" s="10" t="s">
        <v>246</v>
      </c>
      <c r="F26" s="18">
        <v>0</v>
      </c>
      <c r="G26" s="10" t="s">
        <v>246</v>
      </c>
      <c r="H26" s="18">
        <v>0</v>
      </c>
      <c r="I26" s="10" t="s">
        <v>152</v>
      </c>
      <c r="J26" s="18">
        <v>0</v>
      </c>
      <c r="K26" s="10" t="s">
        <v>246</v>
      </c>
      <c r="L26" s="18">
        <v>0</v>
      </c>
      <c r="M26" s="10" t="s">
        <v>246</v>
      </c>
      <c r="N26" s="18">
        <v>0</v>
      </c>
      <c r="O26" s="10" t="s">
        <v>167</v>
      </c>
      <c r="P26" s="18">
        <v>44.853512407505903</v>
      </c>
      <c r="Q26" s="10" t="s">
        <v>152</v>
      </c>
      <c r="R26" s="18">
        <v>4.6568361814522303</v>
      </c>
      <c r="S26" s="10" t="s">
        <v>169</v>
      </c>
    </row>
    <row r="27" spans="1:19" x14ac:dyDescent="0.2">
      <c r="A27" s="12" t="s">
        <v>189</v>
      </c>
      <c r="B27" s="18">
        <v>0</v>
      </c>
      <c r="C27" s="10" t="s">
        <v>246</v>
      </c>
      <c r="D27" s="18">
        <v>0</v>
      </c>
      <c r="E27" s="10" t="s">
        <v>246</v>
      </c>
      <c r="F27" s="18">
        <v>0</v>
      </c>
      <c r="G27" s="10" t="s">
        <v>246</v>
      </c>
      <c r="H27" s="18">
        <v>0</v>
      </c>
      <c r="I27" s="10" t="s">
        <v>152</v>
      </c>
      <c r="J27" s="18">
        <v>0</v>
      </c>
      <c r="K27" s="10" t="s">
        <v>246</v>
      </c>
      <c r="L27" s="18">
        <v>0</v>
      </c>
      <c r="M27" s="10" t="s">
        <v>246</v>
      </c>
      <c r="N27" s="18">
        <v>0</v>
      </c>
      <c r="O27" s="10" t="s">
        <v>167</v>
      </c>
      <c r="P27" s="18">
        <v>39.765558974778003</v>
      </c>
      <c r="Q27" s="10" t="s">
        <v>152</v>
      </c>
      <c r="R27" s="18">
        <v>4.1446403589279601</v>
      </c>
      <c r="S27" s="10" t="s">
        <v>169</v>
      </c>
    </row>
    <row r="28" spans="1:19" x14ac:dyDescent="0.2">
      <c r="A28" s="12" t="s">
        <v>190</v>
      </c>
      <c r="B28" s="18">
        <v>0</v>
      </c>
      <c r="C28" s="10" t="s">
        <v>246</v>
      </c>
      <c r="D28" s="18">
        <v>0</v>
      </c>
      <c r="E28" s="10" t="s">
        <v>246</v>
      </c>
      <c r="F28" s="18">
        <v>0</v>
      </c>
      <c r="G28" s="10" t="s">
        <v>246</v>
      </c>
      <c r="H28" s="18">
        <v>0</v>
      </c>
      <c r="I28" s="10" t="s">
        <v>152</v>
      </c>
      <c r="J28" s="18">
        <v>0</v>
      </c>
      <c r="K28" s="10" t="s">
        <v>246</v>
      </c>
      <c r="L28" s="18">
        <v>0</v>
      </c>
      <c r="M28" s="10" t="s">
        <v>246</v>
      </c>
      <c r="N28" s="18">
        <v>0</v>
      </c>
      <c r="O28" s="10" t="s">
        <v>167</v>
      </c>
      <c r="P28" s="18">
        <v>58.754075994311002</v>
      </c>
      <c r="Q28" s="10" t="s">
        <v>152</v>
      </c>
      <c r="R28" s="18">
        <v>6.1839768393821197</v>
      </c>
      <c r="S28" s="10" t="s">
        <v>169</v>
      </c>
    </row>
    <row r="29" spans="1:19" x14ac:dyDescent="0.2">
      <c r="A29" s="12" t="s">
        <v>191</v>
      </c>
      <c r="B29" s="18">
        <v>0</v>
      </c>
      <c r="C29" s="10" t="s">
        <v>246</v>
      </c>
      <c r="D29" s="18">
        <v>0</v>
      </c>
      <c r="E29" s="10" t="s">
        <v>246</v>
      </c>
      <c r="F29" s="18">
        <v>0</v>
      </c>
      <c r="G29" s="10" t="s">
        <v>246</v>
      </c>
      <c r="H29" s="18">
        <v>0</v>
      </c>
      <c r="I29" s="10" t="s">
        <v>152</v>
      </c>
      <c r="J29" s="18">
        <v>0</v>
      </c>
      <c r="K29" s="10" t="s">
        <v>246</v>
      </c>
      <c r="L29" s="18">
        <v>0</v>
      </c>
      <c r="M29" s="10" t="s">
        <v>246</v>
      </c>
      <c r="N29" s="18">
        <v>0</v>
      </c>
      <c r="O29" s="10" t="s">
        <v>167</v>
      </c>
      <c r="P29" s="18">
        <v>63.1258767298674</v>
      </c>
      <c r="Q29" s="10" t="s">
        <v>152</v>
      </c>
      <c r="R29" s="18">
        <v>6.6972470672964501</v>
      </c>
      <c r="S29" s="10" t="s">
        <v>169</v>
      </c>
    </row>
    <row r="30" spans="1:19" x14ac:dyDescent="0.2">
      <c r="A30" s="12" t="s">
        <v>192</v>
      </c>
      <c r="B30" s="18">
        <v>0</v>
      </c>
      <c r="C30" s="10" t="s">
        <v>246</v>
      </c>
      <c r="D30" s="18">
        <v>0</v>
      </c>
      <c r="E30" s="10" t="s">
        <v>246</v>
      </c>
      <c r="F30" s="18">
        <v>0</v>
      </c>
      <c r="G30" s="10" t="s">
        <v>246</v>
      </c>
      <c r="H30" s="18">
        <v>0</v>
      </c>
      <c r="I30" s="10" t="s">
        <v>152</v>
      </c>
      <c r="J30" s="18">
        <v>0</v>
      </c>
      <c r="K30" s="10" t="s">
        <v>246</v>
      </c>
      <c r="L30" s="18">
        <v>0</v>
      </c>
      <c r="M30" s="10" t="s">
        <v>246</v>
      </c>
      <c r="N30" s="18">
        <v>0</v>
      </c>
      <c r="O30" s="10" t="s">
        <v>167</v>
      </c>
      <c r="P30" s="18">
        <v>68.684889351509696</v>
      </c>
      <c r="Q30" s="10" t="s">
        <v>152</v>
      </c>
      <c r="R30" s="18">
        <v>7.3417364063360404</v>
      </c>
      <c r="S30" s="10" t="s">
        <v>169</v>
      </c>
    </row>
    <row r="31" spans="1:19" x14ac:dyDescent="0.2">
      <c r="A31" s="12" t="s">
        <v>193</v>
      </c>
      <c r="B31" s="18">
        <v>0</v>
      </c>
      <c r="C31" s="10" t="s">
        <v>246</v>
      </c>
      <c r="D31" s="18">
        <v>0</v>
      </c>
      <c r="E31" s="10" t="s">
        <v>246</v>
      </c>
      <c r="F31" s="18">
        <v>0</v>
      </c>
      <c r="G31" s="10" t="s">
        <v>246</v>
      </c>
      <c r="H31" s="18">
        <v>0</v>
      </c>
      <c r="I31" s="10" t="s">
        <v>152</v>
      </c>
      <c r="J31" s="18">
        <v>0</v>
      </c>
      <c r="K31" s="10" t="s">
        <v>152</v>
      </c>
      <c r="L31" s="18">
        <v>0</v>
      </c>
      <c r="M31" s="10" t="s">
        <v>224</v>
      </c>
      <c r="N31" s="18">
        <v>0</v>
      </c>
      <c r="O31" s="10" t="s">
        <v>167</v>
      </c>
      <c r="P31" s="18">
        <v>53.459582208473499</v>
      </c>
      <c r="Q31" s="10" t="s">
        <v>152</v>
      </c>
      <c r="R31" s="18">
        <v>5.7778083969110998</v>
      </c>
      <c r="S31" s="10" t="s">
        <v>169</v>
      </c>
    </row>
    <row r="32" spans="1:19" x14ac:dyDescent="0.2">
      <c r="A32" s="15" t="s">
        <v>195</v>
      </c>
      <c r="B32" s="19">
        <v>0</v>
      </c>
      <c r="C32" s="14" t="s">
        <v>246</v>
      </c>
      <c r="D32" s="19">
        <v>0</v>
      </c>
      <c r="E32" s="14" t="s">
        <v>246</v>
      </c>
      <c r="F32" s="19">
        <v>0</v>
      </c>
      <c r="G32" s="14" t="s">
        <v>246</v>
      </c>
      <c r="H32" s="19">
        <v>0</v>
      </c>
      <c r="I32" s="14" t="s">
        <v>152</v>
      </c>
      <c r="J32" s="19">
        <v>0</v>
      </c>
      <c r="K32" s="14" t="s">
        <v>152</v>
      </c>
      <c r="L32" s="19">
        <v>0</v>
      </c>
      <c r="M32" s="14" t="s">
        <v>224</v>
      </c>
      <c r="N32" s="19">
        <v>0</v>
      </c>
      <c r="O32" s="14" t="s">
        <v>167</v>
      </c>
      <c r="P32" s="19">
        <v>53.500229081777803</v>
      </c>
      <c r="Q32" s="14" t="s">
        <v>152</v>
      </c>
      <c r="R32" s="19">
        <v>5.8364354895517998</v>
      </c>
      <c r="S32" s="14" t="s">
        <v>169</v>
      </c>
    </row>
    <row r="34" spans="1:2" x14ac:dyDescent="0.2">
      <c r="A34" s="16" t="s">
        <v>196</v>
      </c>
      <c r="B34" s="16" t="s">
        <v>197</v>
      </c>
    </row>
    <row r="36" spans="1:2" x14ac:dyDescent="0.2">
      <c r="B36" s="16" t="s">
        <v>400</v>
      </c>
    </row>
    <row r="37" spans="1:2" x14ac:dyDescent="0.2">
      <c r="B37" s="16" t="s">
        <v>401</v>
      </c>
    </row>
    <row r="38" spans="1:2" x14ac:dyDescent="0.2">
      <c r="B38" s="16" t="s">
        <v>402</v>
      </c>
    </row>
    <row r="39" spans="1:2" x14ac:dyDescent="0.2">
      <c r="B39" s="16" t="s">
        <v>403</v>
      </c>
    </row>
    <row r="40" spans="1:2" x14ac:dyDescent="0.2">
      <c r="B40" s="16" t="s">
        <v>404</v>
      </c>
    </row>
    <row r="41" spans="1:2" x14ac:dyDescent="0.2">
      <c r="B41" s="16" t="s">
        <v>290</v>
      </c>
    </row>
    <row r="43" spans="1:2" x14ac:dyDescent="0.2">
      <c r="B43" s="16" t="s">
        <v>203</v>
      </c>
    </row>
    <row r="44" spans="1:2" x14ac:dyDescent="0.2">
      <c r="B44" s="16" t="s">
        <v>250</v>
      </c>
    </row>
    <row r="45" spans="1:2" x14ac:dyDescent="0.2">
      <c r="B45" s="16" t="s">
        <v>204</v>
      </c>
    </row>
    <row r="48" spans="1:2" x14ac:dyDescent="0.2">
      <c r="A48" s="17" t="str">
        <f>HYPERLINK("#'MINOR_GAMING 3'!A2", "&lt;&lt;&lt; Previous table")</f>
        <v>&lt;&lt;&lt; Previous table</v>
      </c>
    </row>
    <row r="49" spans="1:1" x14ac:dyDescent="0.2">
      <c r="A49" s="17" t="str">
        <f>HYPERLINK("#'MINOR_GAMING 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HYPERLINK("#'INDEX'!B85", "Link to index")</f>
        <v>Link to index</v>
      </c>
    </row>
    <row r="2" spans="1:19" ht="15.75" customHeight="1" x14ac:dyDescent="0.2">
      <c r="A2" s="27" t="s">
        <v>408</v>
      </c>
      <c r="B2" s="28"/>
      <c r="C2" s="28"/>
      <c r="D2" s="28"/>
      <c r="E2" s="28"/>
      <c r="F2" s="28"/>
      <c r="G2" s="28"/>
      <c r="H2" s="28"/>
      <c r="I2" s="28"/>
      <c r="J2" s="28"/>
      <c r="K2" s="28"/>
      <c r="L2" s="28"/>
      <c r="M2" s="28"/>
      <c r="N2" s="28"/>
      <c r="O2" s="28"/>
      <c r="P2" s="28"/>
      <c r="Q2" s="28"/>
      <c r="R2" s="28"/>
      <c r="S2" s="28"/>
    </row>
    <row r="3" spans="1:19" ht="15.75" customHeight="1" x14ac:dyDescent="0.2">
      <c r="A3" s="27" t="s">
        <v>96</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0</v>
      </c>
      <c r="G7" s="10" t="s">
        <v>246</v>
      </c>
      <c r="H7" s="9">
        <v>0</v>
      </c>
      <c r="I7" s="10" t="s">
        <v>302</v>
      </c>
      <c r="J7" s="9">
        <v>0</v>
      </c>
      <c r="K7" s="10" t="s">
        <v>246</v>
      </c>
      <c r="L7" s="9">
        <v>9.0167999999999999</v>
      </c>
      <c r="M7" s="10" t="s">
        <v>152</v>
      </c>
      <c r="N7" s="9">
        <v>0</v>
      </c>
      <c r="O7" s="10" t="s">
        <v>167</v>
      </c>
      <c r="P7" s="9">
        <v>24.312000000000001</v>
      </c>
      <c r="Q7" s="10" t="s">
        <v>152</v>
      </c>
      <c r="R7" s="9">
        <v>33.328800000000001</v>
      </c>
      <c r="S7" s="10" t="s">
        <v>169</v>
      </c>
    </row>
    <row r="8" spans="1:19" x14ac:dyDescent="0.2">
      <c r="A8" s="12" t="s">
        <v>164</v>
      </c>
      <c r="B8" s="9">
        <v>0</v>
      </c>
      <c r="C8" s="10" t="s">
        <v>246</v>
      </c>
      <c r="D8" s="9">
        <v>0</v>
      </c>
      <c r="E8" s="10" t="s">
        <v>246</v>
      </c>
      <c r="F8" s="9">
        <v>0</v>
      </c>
      <c r="G8" s="10" t="s">
        <v>246</v>
      </c>
      <c r="H8" s="9">
        <v>0</v>
      </c>
      <c r="I8" s="10" t="s">
        <v>152</v>
      </c>
      <c r="J8" s="9">
        <v>0</v>
      </c>
      <c r="K8" s="10" t="s">
        <v>246</v>
      </c>
      <c r="L8" s="9">
        <v>6.4817999999999998</v>
      </c>
      <c r="M8" s="10" t="s">
        <v>152</v>
      </c>
      <c r="N8" s="9">
        <v>0</v>
      </c>
      <c r="O8" s="10" t="s">
        <v>167</v>
      </c>
      <c r="P8" s="9">
        <v>23.152000000000001</v>
      </c>
      <c r="Q8" s="10" t="s">
        <v>152</v>
      </c>
      <c r="R8" s="9">
        <v>29.633800000000001</v>
      </c>
      <c r="S8" s="10" t="s">
        <v>169</v>
      </c>
    </row>
    <row r="9" spans="1:19" x14ac:dyDescent="0.2">
      <c r="A9" s="12" t="s">
        <v>165</v>
      </c>
      <c r="B9" s="9">
        <v>0</v>
      </c>
      <c r="C9" s="10" t="s">
        <v>246</v>
      </c>
      <c r="D9" s="9">
        <v>0</v>
      </c>
      <c r="E9" s="10" t="s">
        <v>246</v>
      </c>
      <c r="F9" s="9">
        <v>0</v>
      </c>
      <c r="G9" s="10" t="s">
        <v>246</v>
      </c>
      <c r="H9" s="9">
        <v>0</v>
      </c>
      <c r="I9" s="10" t="s">
        <v>152</v>
      </c>
      <c r="J9" s="9">
        <v>0</v>
      </c>
      <c r="K9" s="10" t="s">
        <v>246</v>
      </c>
      <c r="L9" s="9">
        <v>6.7089999999999996</v>
      </c>
      <c r="M9" s="10" t="s">
        <v>152</v>
      </c>
      <c r="N9" s="9">
        <v>0</v>
      </c>
      <c r="O9" s="10" t="s">
        <v>167</v>
      </c>
      <c r="P9" s="9">
        <v>21.555</v>
      </c>
      <c r="Q9" s="10" t="s">
        <v>152</v>
      </c>
      <c r="R9" s="9">
        <v>28.263999999999999</v>
      </c>
      <c r="S9" s="10" t="s">
        <v>169</v>
      </c>
    </row>
    <row r="10" spans="1:19" x14ac:dyDescent="0.2">
      <c r="A10" s="12" t="s">
        <v>166</v>
      </c>
      <c r="B10" s="9">
        <v>0</v>
      </c>
      <c r="C10" s="10" t="s">
        <v>246</v>
      </c>
      <c r="D10" s="9">
        <v>0</v>
      </c>
      <c r="E10" s="10" t="s">
        <v>246</v>
      </c>
      <c r="F10" s="9">
        <v>0</v>
      </c>
      <c r="G10" s="10" t="s">
        <v>246</v>
      </c>
      <c r="H10" s="9">
        <v>0</v>
      </c>
      <c r="I10" s="10" t="s">
        <v>152</v>
      </c>
      <c r="J10" s="9">
        <v>0</v>
      </c>
      <c r="K10" s="10" t="s">
        <v>246</v>
      </c>
      <c r="L10" s="9">
        <v>5.8730000000000002</v>
      </c>
      <c r="M10" s="10" t="s">
        <v>152</v>
      </c>
      <c r="N10" s="9">
        <v>0</v>
      </c>
      <c r="O10" s="10" t="s">
        <v>167</v>
      </c>
      <c r="P10" s="9">
        <v>21.792999999999999</v>
      </c>
      <c r="Q10" s="10" t="s">
        <v>152</v>
      </c>
      <c r="R10" s="9">
        <v>27.666</v>
      </c>
      <c r="S10" s="10" t="s">
        <v>169</v>
      </c>
    </row>
    <row r="11" spans="1:19" x14ac:dyDescent="0.2">
      <c r="A11" s="12" t="s">
        <v>170</v>
      </c>
      <c r="B11" s="9">
        <v>0</v>
      </c>
      <c r="C11" s="10" t="s">
        <v>246</v>
      </c>
      <c r="D11" s="9">
        <v>0</v>
      </c>
      <c r="E11" s="10" t="s">
        <v>246</v>
      </c>
      <c r="F11" s="9">
        <v>0</v>
      </c>
      <c r="G11" s="10" t="s">
        <v>246</v>
      </c>
      <c r="H11" s="9">
        <v>0</v>
      </c>
      <c r="I11" s="10" t="s">
        <v>152</v>
      </c>
      <c r="J11" s="9">
        <v>0</v>
      </c>
      <c r="K11" s="10" t="s">
        <v>246</v>
      </c>
      <c r="L11" s="9">
        <v>0</v>
      </c>
      <c r="M11" s="10" t="s">
        <v>409</v>
      </c>
      <c r="N11" s="9">
        <v>0</v>
      </c>
      <c r="O11" s="10" t="s">
        <v>167</v>
      </c>
      <c r="P11" s="9">
        <v>22.149000000000001</v>
      </c>
      <c r="Q11" s="10" t="s">
        <v>152</v>
      </c>
      <c r="R11" s="9">
        <v>22.149000000000001</v>
      </c>
      <c r="S11" s="10" t="s">
        <v>169</v>
      </c>
    </row>
    <row r="12" spans="1:19" x14ac:dyDescent="0.2">
      <c r="A12" s="12" t="s">
        <v>171</v>
      </c>
      <c r="B12" s="9">
        <v>0</v>
      </c>
      <c r="C12" s="10" t="s">
        <v>246</v>
      </c>
      <c r="D12" s="9">
        <v>0</v>
      </c>
      <c r="E12" s="10" t="s">
        <v>246</v>
      </c>
      <c r="F12" s="9">
        <v>0</v>
      </c>
      <c r="G12" s="10" t="s">
        <v>246</v>
      </c>
      <c r="H12" s="9">
        <v>0</v>
      </c>
      <c r="I12" s="10" t="s">
        <v>152</v>
      </c>
      <c r="J12" s="9">
        <v>0</v>
      </c>
      <c r="K12" s="10" t="s">
        <v>246</v>
      </c>
      <c r="L12" s="9">
        <v>0</v>
      </c>
      <c r="M12" s="10" t="s">
        <v>246</v>
      </c>
      <c r="N12" s="9">
        <v>0</v>
      </c>
      <c r="O12" s="10" t="s">
        <v>167</v>
      </c>
      <c r="P12" s="9">
        <v>22.170999999999999</v>
      </c>
      <c r="Q12" s="10" t="s">
        <v>152</v>
      </c>
      <c r="R12" s="9">
        <v>22.170999999999999</v>
      </c>
      <c r="S12" s="10" t="s">
        <v>169</v>
      </c>
    </row>
    <row r="13" spans="1:19" x14ac:dyDescent="0.2">
      <c r="A13" s="12" t="s">
        <v>172</v>
      </c>
      <c r="B13" s="9">
        <v>0</v>
      </c>
      <c r="C13" s="10" t="s">
        <v>246</v>
      </c>
      <c r="D13" s="9">
        <v>0</v>
      </c>
      <c r="E13" s="10" t="s">
        <v>246</v>
      </c>
      <c r="F13" s="9">
        <v>0</v>
      </c>
      <c r="G13" s="10" t="s">
        <v>246</v>
      </c>
      <c r="H13" s="9">
        <v>0</v>
      </c>
      <c r="I13" s="10" t="s">
        <v>152</v>
      </c>
      <c r="J13" s="9">
        <v>0</v>
      </c>
      <c r="K13" s="10" t="s">
        <v>246</v>
      </c>
      <c r="L13" s="9">
        <v>0</v>
      </c>
      <c r="M13" s="10" t="s">
        <v>246</v>
      </c>
      <c r="N13" s="9">
        <v>0</v>
      </c>
      <c r="O13" s="10" t="s">
        <v>167</v>
      </c>
      <c r="P13" s="9">
        <v>21.195</v>
      </c>
      <c r="Q13" s="10" t="s">
        <v>152</v>
      </c>
      <c r="R13" s="9">
        <v>21.195</v>
      </c>
      <c r="S13" s="10" t="s">
        <v>169</v>
      </c>
    </row>
    <row r="14" spans="1:19" x14ac:dyDescent="0.2">
      <c r="A14" s="12" t="s">
        <v>173</v>
      </c>
      <c r="B14" s="9">
        <v>0</v>
      </c>
      <c r="C14" s="10" t="s">
        <v>246</v>
      </c>
      <c r="D14" s="9">
        <v>0</v>
      </c>
      <c r="E14" s="10" t="s">
        <v>246</v>
      </c>
      <c r="F14" s="9">
        <v>0</v>
      </c>
      <c r="G14" s="10" t="s">
        <v>246</v>
      </c>
      <c r="H14" s="9">
        <v>0</v>
      </c>
      <c r="I14" s="10" t="s">
        <v>152</v>
      </c>
      <c r="J14" s="9">
        <v>0</v>
      </c>
      <c r="K14" s="10" t="s">
        <v>246</v>
      </c>
      <c r="L14" s="9">
        <v>0</v>
      </c>
      <c r="M14" s="10" t="s">
        <v>246</v>
      </c>
      <c r="N14" s="9">
        <v>0</v>
      </c>
      <c r="O14" s="10" t="s">
        <v>167</v>
      </c>
      <c r="P14" s="9">
        <v>21.175999999999998</v>
      </c>
      <c r="Q14" s="10" t="s">
        <v>152</v>
      </c>
      <c r="R14" s="9">
        <v>21.175999999999998</v>
      </c>
      <c r="S14" s="10" t="s">
        <v>169</v>
      </c>
    </row>
    <row r="15" spans="1:19" x14ac:dyDescent="0.2">
      <c r="A15" s="12" t="s">
        <v>174</v>
      </c>
      <c r="B15" s="9">
        <v>0</v>
      </c>
      <c r="C15" s="10" t="s">
        <v>246</v>
      </c>
      <c r="D15" s="9">
        <v>0</v>
      </c>
      <c r="E15" s="10" t="s">
        <v>246</v>
      </c>
      <c r="F15" s="9">
        <v>0</v>
      </c>
      <c r="G15" s="10" t="s">
        <v>246</v>
      </c>
      <c r="H15" s="9">
        <v>0</v>
      </c>
      <c r="I15" s="10" t="s">
        <v>152</v>
      </c>
      <c r="J15" s="9">
        <v>0</v>
      </c>
      <c r="K15" s="10" t="s">
        <v>246</v>
      </c>
      <c r="L15" s="9">
        <v>0</v>
      </c>
      <c r="M15" s="10" t="s">
        <v>246</v>
      </c>
      <c r="N15" s="9">
        <v>0</v>
      </c>
      <c r="O15" s="10" t="s">
        <v>167</v>
      </c>
      <c r="P15" s="9">
        <v>22.31</v>
      </c>
      <c r="Q15" s="10" t="s">
        <v>152</v>
      </c>
      <c r="R15" s="9">
        <v>22.31</v>
      </c>
      <c r="S15" s="10" t="s">
        <v>169</v>
      </c>
    </row>
    <row r="16" spans="1:19" x14ac:dyDescent="0.2">
      <c r="A16" s="12" t="s">
        <v>176</v>
      </c>
      <c r="B16" s="9">
        <v>0</v>
      </c>
      <c r="C16" s="10" t="s">
        <v>246</v>
      </c>
      <c r="D16" s="9">
        <v>0</v>
      </c>
      <c r="E16" s="10" t="s">
        <v>246</v>
      </c>
      <c r="F16" s="9">
        <v>0</v>
      </c>
      <c r="G16" s="10" t="s">
        <v>246</v>
      </c>
      <c r="H16" s="9">
        <v>0</v>
      </c>
      <c r="I16" s="10" t="s">
        <v>152</v>
      </c>
      <c r="J16" s="9">
        <v>0</v>
      </c>
      <c r="K16" s="10" t="s">
        <v>246</v>
      </c>
      <c r="L16" s="9">
        <v>0</v>
      </c>
      <c r="M16" s="10" t="s">
        <v>246</v>
      </c>
      <c r="N16" s="9">
        <v>0</v>
      </c>
      <c r="O16" s="10" t="s">
        <v>167</v>
      </c>
      <c r="P16" s="9">
        <v>23.224</v>
      </c>
      <c r="Q16" s="10" t="s">
        <v>152</v>
      </c>
      <c r="R16" s="9">
        <v>23.224</v>
      </c>
      <c r="S16" s="10" t="s">
        <v>169</v>
      </c>
    </row>
    <row r="17" spans="1:19" x14ac:dyDescent="0.2">
      <c r="A17" s="12" t="s">
        <v>177</v>
      </c>
      <c r="B17" s="9">
        <v>0</v>
      </c>
      <c r="C17" s="10" t="s">
        <v>246</v>
      </c>
      <c r="D17" s="9">
        <v>0</v>
      </c>
      <c r="E17" s="10" t="s">
        <v>246</v>
      </c>
      <c r="F17" s="9">
        <v>0</v>
      </c>
      <c r="G17" s="10" t="s">
        <v>246</v>
      </c>
      <c r="H17" s="9">
        <v>0</v>
      </c>
      <c r="I17" s="10" t="s">
        <v>152</v>
      </c>
      <c r="J17" s="9">
        <v>0</v>
      </c>
      <c r="K17" s="10" t="s">
        <v>246</v>
      </c>
      <c r="L17" s="9">
        <v>0</v>
      </c>
      <c r="M17" s="10" t="s">
        <v>246</v>
      </c>
      <c r="N17" s="9">
        <v>0</v>
      </c>
      <c r="O17" s="10" t="s">
        <v>167</v>
      </c>
      <c r="P17" s="9">
        <v>19.925000000000001</v>
      </c>
      <c r="Q17" s="10" t="s">
        <v>152</v>
      </c>
      <c r="R17" s="9">
        <v>19.925000000000001</v>
      </c>
      <c r="S17" s="10" t="s">
        <v>169</v>
      </c>
    </row>
    <row r="18" spans="1:19" x14ac:dyDescent="0.2">
      <c r="A18" s="12" t="s">
        <v>178</v>
      </c>
      <c r="B18" s="9">
        <v>0</v>
      </c>
      <c r="C18" s="10" t="s">
        <v>246</v>
      </c>
      <c r="D18" s="9">
        <v>0</v>
      </c>
      <c r="E18" s="10" t="s">
        <v>246</v>
      </c>
      <c r="F18" s="9">
        <v>0</v>
      </c>
      <c r="G18" s="10" t="s">
        <v>246</v>
      </c>
      <c r="H18" s="9">
        <v>0</v>
      </c>
      <c r="I18" s="10" t="s">
        <v>152</v>
      </c>
      <c r="J18" s="9">
        <v>0</v>
      </c>
      <c r="K18" s="10" t="s">
        <v>246</v>
      </c>
      <c r="L18" s="9">
        <v>0</v>
      </c>
      <c r="M18" s="10" t="s">
        <v>246</v>
      </c>
      <c r="N18" s="9">
        <v>0</v>
      </c>
      <c r="O18" s="10" t="s">
        <v>167</v>
      </c>
      <c r="P18" s="9">
        <v>24.806000000000001</v>
      </c>
      <c r="Q18" s="10" t="s">
        <v>152</v>
      </c>
      <c r="R18" s="9">
        <v>24.806000000000001</v>
      </c>
      <c r="S18" s="10" t="s">
        <v>169</v>
      </c>
    </row>
    <row r="19" spans="1:19" x14ac:dyDescent="0.2">
      <c r="A19" s="12" t="s">
        <v>179</v>
      </c>
      <c r="B19" s="9">
        <v>0</v>
      </c>
      <c r="C19" s="10" t="s">
        <v>246</v>
      </c>
      <c r="D19" s="9">
        <v>0</v>
      </c>
      <c r="E19" s="10" t="s">
        <v>246</v>
      </c>
      <c r="F19" s="9">
        <v>0</v>
      </c>
      <c r="G19" s="10" t="s">
        <v>246</v>
      </c>
      <c r="H19" s="9">
        <v>0</v>
      </c>
      <c r="I19" s="10" t="s">
        <v>152</v>
      </c>
      <c r="J19" s="9">
        <v>0</v>
      </c>
      <c r="K19" s="10" t="s">
        <v>246</v>
      </c>
      <c r="L19" s="9">
        <v>0</v>
      </c>
      <c r="M19" s="10" t="s">
        <v>246</v>
      </c>
      <c r="N19" s="9">
        <v>0</v>
      </c>
      <c r="O19" s="10" t="s">
        <v>167</v>
      </c>
      <c r="P19" s="9">
        <v>24.312000000000001</v>
      </c>
      <c r="Q19" s="10" t="s">
        <v>152</v>
      </c>
      <c r="R19" s="9">
        <v>24.312000000000001</v>
      </c>
      <c r="S19" s="10" t="s">
        <v>169</v>
      </c>
    </row>
    <row r="20" spans="1:19" x14ac:dyDescent="0.2">
      <c r="A20" s="12" t="s">
        <v>180</v>
      </c>
      <c r="B20" s="9">
        <v>0</v>
      </c>
      <c r="C20" s="10" t="s">
        <v>246</v>
      </c>
      <c r="D20" s="9">
        <v>0</v>
      </c>
      <c r="E20" s="10" t="s">
        <v>246</v>
      </c>
      <c r="F20" s="9">
        <v>0</v>
      </c>
      <c r="G20" s="10" t="s">
        <v>246</v>
      </c>
      <c r="H20" s="9">
        <v>0</v>
      </c>
      <c r="I20" s="10" t="s">
        <v>152</v>
      </c>
      <c r="J20" s="9">
        <v>0</v>
      </c>
      <c r="K20" s="10" t="s">
        <v>246</v>
      </c>
      <c r="L20" s="9">
        <v>0</v>
      </c>
      <c r="M20" s="10" t="s">
        <v>246</v>
      </c>
      <c r="N20" s="9">
        <v>0</v>
      </c>
      <c r="O20" s="10" t="s">
        <v>167</v>
      </c>
      <c r="P20" s="9">
        <v>25.164000000000001</v>
      </c>
      <c r="Q20" s="10" t="s">
        <v>152</v>
      </c>
      <c r="R20" s="9">
        <v>25.164000000000001</v>
      </c>
      <c r="S20" s="10" t="s">
        <v>169</v>
      </c>
    </row>
    <row r="21" spans="1:19" x14ac:dyDescent="0.2">
      <c r="A21" s="12" t="s">
        <v>181</v>
      </c>
      <c r="B21" s="9">
        <v>0</v>
      </c>
      <c r="C21" s="10" t="s">
        <v>246</v>
      </c>
      <c r="D21" s="9">
        <v>0</v>
      </c>
      <c r="E21" s="10" t="s">
        <v>246</v>
      </c>
      <c r="F21" s="9">
        <v>0</v>
      </c>
      <c r="G21" s="10" t="s">
        <v>246</v>
      </c>
      <c r="H21" s="9">
        <v>0</v>
      </c>
      <c r="I21" s="10" t="s">
        <v>152</v>
      </c>
      <c r="J21" s="9">
        <v>0</v>
      </c>
      <c r="K21" s="10" t="s">
        <v>246</v>
      </c>
      <c r="L21" s="9">
        <v>0</v>
      </c>
      <c r="M21" s="10" t="s">
        <v>246</v>
      </c>
      <c r="N21" s="9">
        <v>0</v>
      </c>
      <c r="O21" s="10" t="s">
        <v>167</v>
      </c>
      <c r="P21" s="9">
        <v>26.803999999999998</v>
      </c>
      <c r="Q21" s="10" t="s">
        <v>152</v>
      </c>
      <c r="R21" s="9">
        <v>26.803999999999998</v>
      </c>
      <c r="S21" s="10" t="s">
        <v>169</v>
      </c>
    </row>
    <row r="22" spans="1:19" x14ac:dyDescent="0.2">
      <c r="A22" s="12" t="s">
        <v>182</v>
      </c>
      <c r="B22" s="9">
        <v>0</v>
      </c>
      <c r="C22" s="10" t="s">
        <v>246</v>
      </c>
      <c r="D22" s="9">
        <v>0</v>
      </c>
      <c r="E22" s="10" t="s">
        <v>246</v>
      </c>
      <c r="F22" s="9">
        <v>0</v>
      </c>
      <c r="G22" s="10" t="s">
        <v>246</v>
      </c>
      <c r="H22" s="9">
        <v>0</v>
      </c>
      <c r="I22" s="10" t="s">
        <v>152</v>
      </c>
      <c r="J22" s="9">
        <v>0</v>
      </c>
      <c r="K22" s="10" t="s">
        <v>246</v>
      </c>
      <c r="L22" s="9">
        <v>0</v>
      </c>
      <c r="M22" s="10" t="s">
        <v>246</v>
      </c>
      <c r="N22" s="9">
        <v>0</v>
      </c>
      <c r="O22" s="10" t="s">
        <v>167</v>
      </c>
      <c r="P22" s="9">
        <v>23.09</v>
      </c>
      <c r="Q22" s="10" t="s">
        <v>152</v>
      </c>
      <c r="R22" s="9">
        <v>23.09</v>
      </c>
      <c r="S22" s="10" t="s">
        <v>169</v>
      </c>
    </row>
    <row r="23" spans="1:19" x14ac:dyDescent="0.2">
      <c r="A23" s="12" t="s">
        <v>184</v>
      </c>
      <c r="B23" s="9">
        <v>0</v>
      </c>
      <c r="C23" s="10" t="s">
        <v>246</v>
      </c>
      <c r="D23" s="9">
        <v>0</v>
      </c>
      <c r="E23" s="10" t="s">
        <v>246</v>
      </c>
      <c r="F23" s="9">
        <v>0</v>
      </c>
      <c r="G23" s="10" t="s">
        <v>246</v>
      </c>
      <c r="H23" s="9">
        <v>0</v>
      </c>
      <c r="I23" s="10" t="s">
        <v>152</v>
      </c>
      <c r="J23" s="9">
        <v>0</v>
      </c>
      <c r="K23" s="10" t="s">
        <v>246</v>
      </c>
      <c r="L23" s="9">
        <v>0</v>
      </c>
      <c r="M23" s="10" t="s">
        <v>246</v>
      </c>
      <c r="N23" s="9">
        <v>0</v>
      </c>
      <c r="O23" s="10" t="s">
        <v>167</v>
      </c>
      <c r="P23" s="9">
        <v>31.77</v>
      </c>
      <c r="Q23" s="10" t="s">
        <v>152</v>
      </c>
      <c r="R23" s="9">
        <v>31.77</v>
      </c>
      <c r="S23" s="10" t="s">
        <v>169</v>
      </c>
    </row>
    <row r="24" spans="1:19" x14ac:dyDescent="0.2">
      <c r="A24" s="12" t="s">
        <v>185</v>
      </c>
      <c r="B24" s="9">
        <v>0</v>
      </c>
      <c r="C24" s="10" t="s">
        <v>246</v>
      </c>
      <c r="D24" s="9">
        <v>0</v>
      </c>
      <c r="E24" s="10" t="s">
        <v>246</v>
      </c>
      <c r="F24" s="9">
        <v>0</v>
      </c>
      <c r="G24" s="10" t="s">
        <v>246</v>
      </c>
      <c r="H24" s="9">
        <v>0</v>
      </c>
      <c r="I24" s="10" t="s">
        <v>152</v>
      </c>
      <c r="J24" s="9">
        <v>0</v>
      </c>
      <c r="K24" s="10" t="s">
        <v>246</v>
      </c>
      <c r="L24" s="9">
        <v>0</v>
      </c>
      <c r="M24" s="10" t="s">
        <v>246</v>
      </c>
      <c r="N24" s="9">
        <v>0</v>
      </c>
      <c r="O24" s="10" t="s">
        <v>167</v>
      </c>
      <c r="P24" s="9">
        <v>34.35</v>
      </c>
      <c r="Q24" s="10" t="s">
        <v>152</v>
      </c>
      <c r="R24" s="9">
        <v>34.35</v>
      </c>
      <c r="S24" s="10" t="s">
        <v>169</v>
      </c>
    </row>
    <row r="25" spans="1:19" x14ac:dyDescent="0.2">
      <c r="A25" s="12" t="s">
        <v>187</v>
      </c>
      <c r="B25" s="9">
        <v>0</v>
      </c>
      <c r="C25" s="10" t="s">
        <v>246</v>
      </c>
      <c r="D25" s="9">
        <v>0</v>
      </c>
      <c r="E25" s="10" t="s">
        <v>246</v>
      </c>
      <c r="F25" s="9">
        <v>0</v>
      </c>
      <c r="G25" s="10" t="s">
        <v>246</v>
      </c>
      <c r="H25" s="9">
        <v>0</v>
      </c>
      <c r="I25" s="10" t="s">
        <v>152</v>
      </c>
      <c r="J25" s="9">
        <v>0</v>
      </c>
      <c r="K25" s="10" t="s">
        <v>246</v>
      </c>
      <c r="L25" s="9">
        <v>0</v>
      </c>
      <c r="M25" s="10" t="s">
        <v>246</v>
      </c>
      <c r="N25" s="9">
        <v>0</v>
      </c>
      <c r="O25" s="10" t="s">
        <v>167</v>
      </c>
      <c r="P25" s="9">
        <v>34.61</v>
      </c>
      <c r="Q25" s="10" t="s">
        <v>152</v>
      </c>
      <c r="R25" s="9">
        <v>34.61</v>
      </c>
      <c r="S25" s="10" t="s">
        <v>169</v>
      </c>
    </row>
    <row r="26" spans="1:19" x14ac:dyDescent="0.2">
      <c r="A26" s="12" t="s">
        <v>188</v>
      </c>
      <c r="B26" s="9">
        <v>0</v>
      </c>
      <c r="C26" s="10" t="s">
        <v>246</v>
      </c>
      <c r="D26" s="9">
        <v>0</v>
      </c>
      <c r="E26" s="10" t="s">
        <v>246</v>
      </c>
      <c r="F26" s="9">
        <v>0</v>
      </c>
      <c r="G26" s="10" t="s">
        <v>246</v>
      </c>
      <c r="H26" s="9">
        <v>0</v>
      </c>
      <c r="I26" s="10" t="s">
        <v>152</v>
      </c>
      <c r="J26" s="9">
        <v>0</v>
      </c>
      <c r="K26" s="10" t="s">
        <v>246</v>
      </c>
      <c r="L26" s="9">
        <v>0</v>
      </c>
      <c r="M26" s="10" t="s">
        <v>246</v>
      </c>
      <c r="N26" s="9">
        <v>0</v>
      </c>
      <c r="O26" s="10" t="s">
        <v>167</v>
      </c>
      <c r="P26" s="9">
        <v>31.913</v>
      </c>
      <c r="Q26" s="10" t="s">
        <v>152</v>
      </c>
      <c r="R26" s="9">
        <v>31.913</v>
      </c>
      <c r="S26" s="10" t="s">
        <v>169</v>
      </c>
    </row>
    <row r="27" spans="1:19" x14ac:dyDescent="0.2">
      <c r="A27" s="12" t="s">
        <v>189</v>
      </c>
      <c r="B27" s="9">
        <v>0</v>
      </c>
      <c r="C27" s="10" t="s">
        <v>246</v>
      </c>
      <c r="D27" s="9">
        <v>0</v>
      </c>
      <c r="E27" s="10" t="s">
        <v>246</v>
      </c>
      <c r="F27" s="9">
        <v>0</v>
      </c>
      <c r="G27" s="10" t="s">
        <v>246</v>
      </c>
      <c r="H27" s="9">
        <v>0</v>
      </c>
      <c r="I27" s="10" t="s">
        <v>152</v>
      </c>
      <c r="J27" s="9">
        <v>0</v>
      </c>
      <c r="K27" s="10" t="s">
        <v>246</v>
      </c>
      <c r="L27" s="9">
        <v>0</v>
      </c>
      <c r="M27" s="10" t="s">
        <v>246</v>
      </c>
      <c r="N27" s="9">
        <v>0</v>
      </c>
      <c r="O27" s="10" t="s">
        <v>167</v>
      </c>
      <c r="P27" s="9">
        <v>29.2</v>
      </c>
      <c r="Q27" s="10" t="s">
        <v>152</v>
      </c>
      <c r="R27" s="9">
        <v>29.2</v>
      </c>
      <c r="S27" s="10" t="s">
        <v>169</v>
      </c>
    </row>
    <row r="28" spans="1:19" x14ac:dyDescent="0.2">
      <c r="A28" s="12" t="s">
        <v>190</v>
      </c>
      <c r="B28" s="9">
        <v>0</v>
      </c>
      <c r="C28" s="10" t="s">
        <v>246</v>
      </c>
      <c r="D28" s="9">
        <v>0</v>
      </c>
      <c r="E28" s="10" t="s">
        <v>246</v>
      </c>
      <c r="F28" s="9">
        <v>0</v>
      </c>
      <c r="G28" s="10" t="s">
        <v>246</v>
      </c>
      <c r="H28" s="9">
        <v>0</v>
      </c>
      <c r="I28" s="10" t="s">
        <v>152</v>
      </c>
      <c r="J28" s="9">
        <v>0</v>
      </c>
      <c r="K28" s="10" t="s">
        <v>246</v>
      </c>
      <c r="L28" s="9">
        <v>0</v>
      </c>
      <c r="M28" s="10" t="s">
        <v>246</v>
      </c>
      <c r="N28" s="9">
        <v>0</v>
      </c>
      <c r="O28" s="10" t="s">
        <v>167</v>
      </c>
      <c r="P28" s="9">
        <v>44.613</v>
      </c>
      <c r="Q28" s="10" t="s">
        <v>152</v>
      </c>
      <c r="R28" s="9">
        <v>44.613</v>
      </c>
      <c r="S28" s="10" t="s">
        <v>169</v>
      </c>
    </row>
    <row r="29" spans="1:19" x14ac:dyDescent="0.2">
      <c r="A29" s="12" t="s">
        <v>191</v>
      </c>
      <c r="B29" s="9">
        <v>0</v>
      </c>
      <c r="C29" s="10" t="s">
        <v>246</v>
      </c>
      <c r="D29" s="9">
        <v>0</v>
      </c>
      <c r="E29" s="10" t="s">
        <v>246</v>
      </c>
      <c r="F29" s="9">
        <v>0</v>
      </c>
      <c r="G29" s="10" t="s">
        <v>246</v>
      </c>
      <c r="H29" s="9">
        <v>0</v>
      </c>
      <c r="I29" s="10" t="s">
        <v>152</v>
      </c>
      <c r="J29" s="9">
        <v>0</v>
      </c>
      <c r="K29" s="10" t="s">
        <v>246</v>
      </c>
      <c r="L29" s="9">
        <v>0</v>
      </c>
      <c r="M29" s="10" t="s">
        <v>246</v>
      </c>
      <c r="N29" s="9">
        <v>0</v>
      </c>
      <c r="O29" s="10" t="s">
        <v>167</v>
      </c>
      <c r="P29" s="9">
        <v>50.896128699999998</v>
      </c>
      <c r="Q29" s="10" t="s">
        <v>152</v>
      </c>
      <c r="R29" s="9">
        <v>50.896128699999998</v>
      </c>
      <c r="S29" s="10" t="s">
        <v>169</v>
      </c>
    </row>
    <row r="30" spans="1:19" x14ac:dyDescent="0.2">
      <c r="A30" s="12" t="s">
        <v>192</v>
      </c>
      <c r="B30" s="9">
        <v>0</v>
      </c>
      <c r="C30" s="10" t="s">
        <v>246</v>
      </c>
      <c r="D30" s="9">
        <v>0</v>
      </c>
      <c r="E30" s="10" t="s">
        <v>246</v>
      </c>
      <c r="F30" s="9">
        <v>0</v>
      </c>
      <c r="G30" s="10" t="s">
        <v>246</v>
      </c>
      <c r="H30" s="9">
        <v>0</v>
      </c>
      <c r="I30" s="10" t="s">
        <v>152</v>
      </c>
      <c r="J30" s="9">
        <v>0</v>
      </c>
      <c r="K30" s="10" t="s">
        <v>246</v>
      </c>
      <c r="L30" s="9">
        <v>0</v>
      </c>
      <c r="M30" s="10" t="s">
        <v>246</v>
      </c>
      <c r="N30" s="9">
        <v>0</v>
      </c>
      <c r="O30" s="10" t="s">
        <v>167</v>
      </c>
      <c r="P30" s="9">
        <v>61.004756610000001</v>
      </c>
      <c r="Q30" s="10" t="s">
        <v>152</v>
      </c>
      <c r="R30" s="9">
        <v>61.004756610000001</v>
      </c>
      <c r="S30" s="10" t="s">
        <v>169</v>
      </c>
    </row>
    <row r="31" spans="1:19" x14ac:dyDescent="0.2">
      <c r="A31" s="12" t="s">
        <v>193</v>
      </c>
      <c r="B31" s="9">
        <v>0</v>
      </c>
      <c r="C31" s="10" t="s">
        <v>246</v>
      </c>
      <c r="D31" s="9">
        <v>0</v>
      </c>
      <c r="E31" s="10" t="s">
        <v>246</v>
      </c>
      <c r="F31" s="9">
        <v>0</v>
      </c>
      <c r="G31" s="10" t="s">
        <v>246</v>
      </c>
      <c r="H31" s="9">
        <v>0</v>
      </c>
      <c r="I31" s="10" t="s">
        <v>152</v>
      </c>
      <c r="J31" s="9">
        <v>0</v>
      </c>
      <c r="K31" s="10" t="s">
        <v>246</v>
      </c>
      <c r="L31" s="9">
        <v>0</v>
      </c>
      <c r="M31" s="10" t="s">
        <v>186</v>
      </c>
      <c r="N31" s="9">
        <v>0</v>
      </c>
      <c r="O31" s="10" t="s">
        <v>167</v>
      </c>
      <c r="P31" s="9">
        <v>51.315572000000003</v>
      </c>
      <c r="Q31" s="10" t="s">
        <v>152</v>
      </c>
      <c r="R31" s="9">
        <v>51.315572000000003</v>
      </c>
      <c r="S31" s="10" t="s">
        <v>169</v>
      </c>
    </row>
    <row r="32" spans="1:19" x14ac:dyDescent="0.2">
      <c r="A32" s="15" t="s">
        <v>195</v>
      </c>
      <c r="B32" s="13">
        <v>0</v>
      </c>
      <c r="C32" s="14" t="s">
        <v>246</v>
      </c>
      <c r="D32" s="13">
        <v>0</v>
      </c>
      <c r="E32" s="14" t="s">
        <v>246</v>
      </c>
      <c r="F32" s="13">
        <v>0</v>
      </c>
      <c r="G32" s="14" t="s">
        <v>246</v>
      </c>
      <c r="H32" s="13">
        <v>0</v>
      </c>
      <c r="I32" s="14" t="s">
        <v>152</v>
      </c>
      <c r="J32" s="13">
        <v>0</v>
      </c>
      <c r="K32" s="14" t="s">
        <v>246</v>
      </c>
      <c r="L32" s="13">
        <v>0</v>
      </c>
      <c r="M32" s="14" t="s">
        <v>186</v>
      </c>
      <c r="N32" s="13">
        <v>0</v>
      </c>
      <c r="O32" s="14" t="s">
        <v>167</v>
      </c>
      <c r="P32" s="13">
        <v>54.203358999999999</v>
      </c>
      <c r="Q32" s="14" t="s">
        <v>152</v>
      </c>
      <c r="R32" s="13">
        <v>54.203358999999999</v>
      </c>
      <c r="S32" s="14" t="s">
        <v>169</v>
      </c>
    </row>
    <row r="34" spans="1:2" x14ac:dyDescent="0.2">
      <c r="A34" s="16" t="s">
        <v>196</v>
      </c>
      <c r="B34" s="16" t="s">
        <v>211</v>
      </c>
    </row>
    <row r="36" spans="1:2" x14ac:dyDescent="0.2">
      <c r="B36" s="16" t="s">
        <v>400</v>
      </c>
    </row>
    <row r="37" spans="1:2" x14ac:dyDescent="0.2">
      <c r="B37" s="16" t="s">
        <v>401</v>
      </c>
    </row>
    <row r="38" spans="1:2" x14ac:dyDescent="0.2">
      <c r="B38" s="16" t="s">
        <v>410</v>
      </c>
    </row>
    <row r="39" spans="1:2" x14ac:dyDescent="0.2">
      <c r="B39" s="16" t="s">
        <v>411</v>
      </c>
    </row>
    <row r="41" spans="1:2" x14ac:dyDescent="0.2">
      <c r="B41" s="16" t="s">
        <v>203</v>
      </c>
    </row>
    <row r="42" spans="1:2" x14ac:dyDescent="0.2">
      <c r="B42" s="16" t="s">
        <v>250</v>
      </c>
    </row>
    <row r="43" spans="1:2" x14ac:dyDescent="0.2">
      <c r="B43" s="16" t="s">
        <v>204</v>
      </c>
    </row>
    <row r="46" spans="1:2" x14ac:dyDescent="0.2">
      <c r="A46" s="17" t="str">
        <f>HYPERLINK("#'MINOR_GAMING 4'!A2", "&lt;&lt;&lt; Previous table")</f>
        <v>&lt;&lt;&lt; Previous table</v>
      </c>
    </row>
    <row r="47" spans="1:2" x14ac:dyDescent="0.2">
      <c r="A47" s="17" t="str">
        <f>HYPERLINK("#'MINOR_GAMING 6'!A2",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HYPERLINK("#'INDEX'!B86", "Link to index")</f>
        <v>Link to index</v>
      </c>
    </row>
    <row r="2" spans="1:19" ht="15.75" customHeight="1" x14ac:dyDescent="0.2">
      <c r="A2" s="27" t="s">
        <v>412</v>
      </c>
      <c r="B2" s="28"/>
      <c r="C2" s="28"/>
      <c r="D2" s="28"/>
      <c r="E2" s="28"/>
      <c r="F2" s="28"/>
      <c r="G2" s="28"/>
      <c r="H2" s="28"/>
      <c r="I2" s="28"/>
      <c r="J2" s="28"/>
      <c r="K2" s="28"/>
      <c r="L2" s="28"/>
      <c r="M2" s="28"/>
      <c r="N2" s="28"/>
      <c r="O2" s="28"/>
      <c r="P2" s="28"/>
      <c r="Q2" s="28"/>
      <c r="R2" s="28"/>
      <c r="S2" s="28"/>
    </row>
    <row r="3" spans="1:19" ht="15.75" customHeight="1" x14ac:dyDescent="0.2">
      <c r="A3" s="27" t="s">
        <v>97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0</v>
      </c>
      <c r="G7" s="10" t="s">
        <v>246</v>
      </c>
      <c r="H7" s="9">
        <v>0</v>
      </c>
      <c r="I7" s="10" t="s">
        <v>302</v>
      </c>
      <c r="J7" s="9">
        <v>0</v>
      </c>
      <c r="K7" s="10" t="s">
        <v>246</v>
      </c>
      <c r="L7" s="9">
        <v>18.2206705394191</v>
      </c>
      <c r="M7" s="10" t="s">
        <v>152</v>
      </c>
      <c r="N7" s="9">
        <v>0</v>
      </c>
      <c r="O7" s="10" t="s">
        <v>167</v>
      </c>
      <c r="P7" s="9">
        <v>49.128398340248999</v>
      </c>
      <c r="Q7" s="10" t="s">
        <v>152</v>
      </c>
      <c r="R7" s="9">
        <v>67.349068879668096</v>
      </c>
      <c r="S7" s="10" t="s">
        <v>169</v>
      </c>
    </row>
    <row r="8" spans="1:19" x14ac:dyDescent="0.2">
      <c r="A8" s="12" t="s">
        <v>164</v>
      </c>
      <c r="B8" s="9">
        <v>0</v>
      </c>
      <c r="C8" s="10" t="s">
        <v>246</v>
      </c>
      <c r="D8" s="9">
        <v>0</v>
      </c>
      <c r="E8" s="10" t="s">
        <v>246</v>
      </c>
      <c r="F8" s="9">
        <v>0</v>
      </c>
      <c r="G8" s="10" t="s">
        <v>246</v>
      </c>
      <c r="H8" s="9">
        <v>0</v>
      </c>
      <c r="I8" s="10" t="s">
        <v>152</v>
      </c>
      <c r="J8" s="9">
        <v>0</v>
      </c>
      <c r="K8" s="10" t="s">
        <v>246</v>
      </c>
      <c r="L8" s="9">
        <v>12.354742074363999</v>
      </c>
      <c r="M8" s="10" t="s">
        <v>152</v>
      </c>
      <c r="N8" s="9">
        <v>0</v>
      </c>
      <c r="O8" s="10" t="s">
        <v>167</v>
      </c>
      <c r="P8" s="9">
        <v>44.129252446183997</v>
      </c>
      <c r="Q8" s="10" t="s">
        <v>152</v>
      </c>
      <c r="R8" s="9">
        <v>56.483994520547903</v>
      </c>
      <c r="S8" s="10" t="s">
        <v>169</v>
      </c>
    </row>
    <row r="9" spans="1:19" x14ac:dyDescent="0.2">
      <c r="A9" s="12" t="s">
        <v>165</v>
      </c>
      <c r="B9" s="9">
        <v>0</v>
      </c>
      <c r="C9" s="10" t="s">
        <v>246</v>
      </c>
      <c r="D9" s="9">
        <v>0</v>
      </c>
      <c r="E9" s="10" t="s">
        <v>246</v>
      </c>
      <c r="F9" s="9">
        <v>0</v>
      </c>
      <c r="G9" s="10" t="s">
        <v>246</v>
      </c>
      <c r="H9" s="9">
        <v>0</v>
      </c>
      <c r="I9" s="10" t="s">
        <v>152</v>
      </c>
      <c r="J9" s="9">
        <v>0</v>
      </c>
      <c r="K9" s="10" t="s">
        <v>246</v>
      </c>
      <c r="L9" s="9">
        <v>12.423129277566501</v>
      </c>
      <c r="M9" s="10" t="s">
        <v>152</v>
      </c>
      <c r="N9" s="9">
        <v>0</v>
      </c>
      <c r="O9" s="10" t="s">
        <v>167</v>
      </c>
      <c r="P9" s="9">
        <v>39.913631178707199</v>
      </c>
      <c r="Q9" s="10" t="s">
        <v>152</v>
      </c>
      <c r="R9" s="9">
        <v>52.336760456273801</v>
      </c>
      <c r="S9" s="10" t="s">
        <v>169</v>
      </c>
    </row>
    <row r="10" spans="1:19" x14ac:dyDescent="0.2">
      <c r="A10" s="12" t="s">
        <v>166</v>
      </c>
      <c r="B10" s="9">
        <v>0</v>
      </c>
      <c r="C10" s="10" t="s">
        <v>246</v>
      </c>
      <c r="D10" s="9">
        <v>0</v>
      </c>
      <c r="E10" s="10" t="s">
        <v>246</v>
      </c>
      <c r="F10" s="9">
        <v>0</v>
      </c>
      <c r="G10" s="10" t="s">
        <v>246</v>
      </c>
      <c r="H10" s="9">
        <v>0</v>
      </c>
      <c r="I10" s="10" t="s">
        <v>152</v>
      </c>
      <c r="J10" s="9">
        <v>0</v>
      </c>
      <c r="K10" s="10" t="s">
        <v>246</v>
      </c>
      <c r="L10" s="9">
        <v>10.554062730627299</v>
      </c>
      <c r="M10" s="10" t="s">
        <v>152</v>
      </c>
      <c r="N10" s="9">
        <v>0</v>
      </c>
      <c r="O10" s="10" t="s">
        <v>167</v>
      </c>
      <c r="P10" s="9">
        <v>39.163066420664201</v>
      </c>
      <c r="Q10" s="10" t="s">
        <v>152</v>
      </c>
      <c r="R10" s="9">
        <v>49.717129151291502</v>
      </c>
      <c r="S10" s="10" t="s">
        <v>169</v>
      </c>
    </row>
    <row r="11" spans="1:19" x14ac:dyDescent="0.2">
      <c r="A11" s="12" t="s">
        <v>170</v>
      </c>
      <c r="B11" s="9">
        <v>0</v>
      </c>
      <c r="C11" s="10" t="s">
        <v>246</v>
      </c>
      <c r="D11" s="9">
        <v>0</v>
      </c>
      <c r="E11" s="10" t="s">
        <v>246</v>
      </c>
      <c r="F11" s="9">
        <v>0</v>
      </c>
      <c r="G11" s="10" t="s">
        <v>246</v>
      </c>
      <c r="H11" s="9">
        <v>0</v>
      </c>
      <c r="I11" s="10" t="s">
        <v>152</v>
      </c>
      <c r="J11" s="9">
        <v>0</v>
      </c>
      <c r="K11" s="10" t="s">
        <v>246</v>
      </c>
      <c r="L11" s="9">
        <v>0</v>
      </c>
      <c r="M11" s="10" t="s">
        <v>409</v>
      </c>
      <c r="N11" s="9">
        <v>0</v>
      </c>
      <c r="O11" s="10" t="s">
        <v>167</v>
      </c>
      <c r="P11" s="9">
        <v>38.870497297297298</v>
      </c>
      <c r="Q11" s="10" t="s">
        <v>152</v>
      </c>
      <c r="R11" s="9">
        <v>38.870497297297298</v>
      </c>
      <c r="S11" s="10" t="s">
        <v>169</v>
      </c>
    </row>
    <row r="12" spans="1:19" x14ac:dyDescent="0.2">
      <c r="A12" s="12" t="s">
        <v>171</v>
      </c>
      <c r="B12" s="9">
        <v>0</v>
      </c>
      <c r="C12" s="10" t="s">
        <v>246</v>
      </c>
      <c r="D12" s="9">
        <v>0</v>
      </c>
      <c r="E12" s="10" t="s">
        <v>246</v>
      </c>
      <c r="F12" s="9">
        <v>0</v>
      </c>
      <c r="G12" s="10" t="s">
        <v>246</v>
      </c>
      <c r="H12" s="9">
        <v>0</v>
      </c>
      <c r="I12" s="10" t="s">
        <v>152</v>
      </c>
      <c r="J12" s="9">
        <v>0</v>
      </c>
      <c r="K12" s="10" t="s">
        <v>246</v>
      </c>
      <c r="L12" s="9">
        <v>0</v>
      </c>
      <c r="M12" s="10" t="s">
        <v>246</v>
      </c>
      <c r="N12" s="9">
        <v>0</v>
      </c>
      <c r="O12" s="10" t="s">
        <v>167</v>
      </c>
      <c r="P12" s="9">
        <v>38.018580985915499</v>
      </c>
      <c r="Q12" s="10" t="s">
        <v>152</v>
      </c>
      <c r="R12" s="9">
        <v>38.018580985915499</v>
      </c>
      <c r="S12" s="10" t="s">
        <v>169</v>
      </c>
    </row>
    <row r="13" spans="1:19" x14ac:dyDescent="0.2">
      <c r="A13" s="12" t="s">
        <v>172</v>
      </c>
      <c r="B13" s="9">
        <v>0</v>
      </c>
      <c r="C13" s="10" t="s">
        <v>246</v>
      </c>
      <c r="D13" s="9">
        <v>0</v>
      </c>
      <c r="E13" s="10" t="s">
        <v>246</v>
      </c>
      <c r="F13" s="9">
        <v>0</v>
      </c>
      <c r="G13" s="10" t="s">
        <v>246</v>
      </c>
      <c r="H13" s="9">
        <v>0</v>
      </c>
      <c r="I13" s="10" t="s">
        <v>152</v>
      </c>
      <c r="J13" s="9">
        <v>0</v>
      </c>
      <c r="K13" s="10" t="s">
        <v>246</v>
      </c>
      <c r="L13" s="9">
        <v>0</v>
      </c>
      <c r="M13" s="10" t="s">
        <v>246</v>
      </c>
      <c r="N13" s="9">
        <v>0</v>
      </c>
      <c r="O13" s="10" t="s">
        <v>167</v>
      </c>
      <c r="P13" s="9">
        <v>35.228549488054597</v>
      </c>
      <c r="Q13" s="10" t="s">
        <v>152</v>
      </c>
      <c r="R13" s="9">
        <v>35.228549488054597</v>
      </c>
      <c r="S13" s="10" t="s">
        <v>169</v>
      </c>
    </row>
    <row r="14" spans="1:19" x14ac:dyDescent="0.2">
      <c r="A14" s="12" t="s">
        <v>173</v>
      </c>
      <c r="B14" s="9">
        <v>0</v>
      </c>
      <c r="C14" s="10" t="s">
        <v>246</v>
      </c>
      <c r="D14" s="9">
        <v>0</v>
      </c>
      <c r="E14" s="10" t="s">
        <v>246</v>
      </c>
      <c r="F14" s="9">
        <v>0</v>
      </c>
      <c r="G14" s="10" t="s">
        <v>246</v>
      </c>
      <c r="H14" s="9">
        <v>0</v>
      </c>
      <c r="I14" s="10" t="s">
        <v>152</v>
      </c>
      <c r="J14" s="9">
        <v>0</v>
      </c>
      <c r="K14" s="10" t="s">
        <v>246</v>
      </c>
      <c r="L14" s="9">
        <v>0</v>
      </c>
      <c r="M14" s="10" t="s">
        <v>246</v>
      </c>
      <c r="N14" s="9">
        <v>0</v>
      </c>
      <c r="O14" s="10" t="s">
        <v>167</v>
      </c>
      <c r="P14" s="9">
        <v>34.204683250414597</v>
      </c>
      <c r="Q14" s="10" t="s">
        <v>152</v>
      </c>
      <c r="R14" s="9">
        <v>34.204683250414597</v>
      </c>
      <c r="S14" s="10" t="s">
        <v>169</v>
      </c>
    </row>
    <row r="15" spans="1:19" x14ac:dyDescent="0.2">
      <c r="A15" s="12" t="s">
        <v>174</v>
      </c>
      <c r="B15" s="9">
        <v>0</v>
      </c>
      <c r="C15" s="10" t="s">
        <v>246</v>
      </c>
      <c r="D15" s="9">
        <v>0</v>
      </c>
      <c r="E15" s="10" t="s">
        <v>246</v>
      </c>
      <c r="F15" s="9">
        <v>0</v>
      </c>
      <c r="G15" s="10" t="s">
        <v>246</v>
      </c>
      <c r="H15" s="9">
        <v>0</v>
      </c>
      <c r="I15" s="10" t="s">
        <v>152</v>
      </c>
      <c r="J15" s="9">
        <v>0</v>
      </c>
      <c r="K15" s="10" t="s">
        <v>246</v>
      </c>
      <c r="L15" s="9">
        <v>0</v>
      </c>
      <c r="M15" s="10" t="s">
        <v>246</v>
      </c>
      <c r="N15" s="9">
        <v>0</v>
      </c>
      <c r="O15" s="10" t="s">
        <v>167</v>
      </c>
      <c r="P15" s="9">
        <v>34.823621794871798</v>
      </c>
      <c r="Q15" s="10" t="s">
        <v>152</v>
      </c>
      <c r="R15" s="9">
        <v>34.823621794871798</v>
      </c>
      <c r="S15" s="10" t="s">
        <v>169</v>
      </c>
    </row>
    <row r="16" spans="1:19" x14ac:dyDescent="0.2">
      <c r="A16" s="12" t="s">
        <v>176</v>
      </c>
      <c r="B16" s="9">
        <v>0</v>
      </c>
      <c r="C16" s="10" t="s">
        <v>246</v>
      </c>
      <c r="D16" s="9">
        <v>0</v>
      </c>
      <c r="E16" s="10" t="s">
        <v>246</v>
      </c>
      <c r="F16" s="9">
        <v>0</v>
      </c>
      <c r="G16" s="10" t="s">
        <v>246</v>
      </c>
      <c r="H16" s="9">
        <v>0</v>
      </c>
      <c r="I16" s="10" t="s">
        <v>152</v>
      </c>
      <c r="J16" s="9">
        <v>0</v>
      </c>
      <c r="K16" s="10" t="s">
        <v>246</v>
      </c>
      <c r="L16" s="9">
        <v>0</v>
      </c>
      <c r="M16" s="10" t="s">
        <v>246</v>
      </c>
      <c r="N16" s="9">
        <v>0</v>
      </c>
      <c r="O16" s="10" t="s">
        <v>167</v>
      </c>
      <c r="P16" s="9">
        <v>35.179122861586301</v>
      </c>
      <c r="Q16" s="10" t="s">
        <v>152</v>
      </c>
      <c r="R16" s="9">
        <v>35.179122861586301</v>
      </c>
      <c r="S16" s="10" t="s">
        <v>169</v>
      </c>
    </row>
    <row r="17" spans="1:19" x14ac:dyDescent="0.2">
      <c r="A17" s="12" t="s">
        <v>177</v>
      </c>
      <c r="B17" s="9">
        <v>0</v>
      </c>
      <c r="C17" s="10" t="s">
        <v>246</v>
      </c>
      <c r="D17" s="9">
        <v>0</v>
      </c>
      <c r="E17" s="10" t="s">
        <v>246</v>
      </c>
      <c r="F17" s="9">
        <v>0</v>
      </c>
      <c r="G17" s="10" t="s">
        <v>246</v>
      </c>
      <c r="H17" s="9">
        <v>0</v>
      </c>
      <c r="I17" s="10" t="s">
        <v>152</v>
      </c>
      <c r="J17" s="9">
        <v>0</v>
      </c>
      <c r="K17" s="10" t="s">
        <v>246</v>
      </c>
      <c r="L17" s="9">
        <v>0</v>
      </c>
      <c r="M17" s="10" t="s">
        <v>246</v>
      </c>
      <c r="N17" s="9">
        <v>0</v>
      </c>
      <c r="O17" s="10" t="s">
        <v>167</v>
      </c>
      <c r="P17" s="9">
        <v>29.493844984802401</v>
      </c>
      <c r="Q17" s="10" t="s">
        <v>152</v>
      </c>
      <c r="R17" s="9">
        <v>29.493844984802401</v>
      </c>
      <c r="S17" s="10" t="s">
        <v>169</v>
      </c>
    </row>
    <row r="18" spans="1:19" x14ac:dyDescent="0.2">
      <c r="A18" s="12" t="s">
        <v>178</v>
      </c>
      <c r="B18" s="9">
        <v>0</v>
      </c>
      <c r="C18" s="10" t="s">
        <v>246</v>
      </c>
      <c r="D18" s="9">
        <v>0</v>
      </c>
      <c r="E18" s="10" t="s">
        <v>246</v>
      </c>
      <c r="F18" s="9">
        <v>0</v>
      </c>
      <c r="G18" s="10" t="s">
        <v>246</v>
      </c>
      <c r="H18" s="9">
        <v>0</v>
      </c>
      <c r="I18" s="10" t="s">
        <v>152</v>
      </c>
      <c r="J18" s="9">
        <v>0</v>
      </c>
      <c r="K18" s="10" t="s">
        <v>246</v>
      </c>
      <c r="L18" s="9">
        <v>0</v>
      </c>
      <c r="M18" s="10" t="s">
        <v>246</v>
      </c>
      <c r="N18" s="9">
        <v>0</v>
      </c>
      <c r="O18" s="10" t="s">
        <v>167</v>
      </c>
      <c r="P18" s="9">
        <v>35.583275405007399</v>
      </c>
      <c r="Q18" s="10" t="s">
        <v>152</v>
      </c>
      <c r="R18" s="9">
        <v>35.583275405007399</v>
      </c>
      <c r="S18" s="10" t="s">
        <v>169</v>
      </c>
    </row>
    <row r="19" spans="1:19" x14ac:dyDescent="0.2">
      <c r="A19" s="12" t="s">
        <v>179</v>
      </c>
      <c r="B19" s="9">
        <v>0</v>
      </c>
      <c r="C19" s="10" t="s">
        <v>246</v>
      </c>
      <c r="D19" s="9">
        <v>0</v>
      </c>
      <c r="E19" s="10" t="s">
        <v>246</v>
      </c>
      <c r="F19" s="9">
        <v>0</v>
      </c>
      <c r="G19" s="10" t="s">
        <v>246</v>
      </c>
      <c r="H19" s="9">
        <v>0</v>
      </c>
      <c r="I19" s="10" t="s">
        <v>152</v>
      </c>
      <c r="J19" s="9">
        <v>0</v>
      </c>
      <c r="K19" s="10" t="s">
        <v>246</v>
      </c>
      <c r="L19" s="9">
        <v>0</v>
      </c>
      <c r="M19" s="10" t="s">
        <v>246</v>
      </c>
      <c r="N19" s="9">
        <v>0</v>
      </c>
      <c r="O19" s="10" t="s">
        <v>167</v>
      </c>
      <c r="P19" s="9">
        <v>34.071781294963998</v>
      </c>
      <c r="Q19" s="10" t="s">
        <v>152</v>
      </c>
      <c r="R19" s="9">
        <v>34.071781294963998</v>
      </c>
      <c r="S19" s="10" t="s">
        <v>169</v>
      </c>
    </row>
    <row r="20" spans="1:19" x14ac:dyDescent="0.2">
      <c r="A20" s="12" t="s">
        <v>180</v>
      </c>
      <c r="B20" s="9">
        <v>0</v>
      </c>
      <c r="C20" s="10" t="s">
        <v>246</v>
      </c>
      <c r="D20" s="9">
        <v>0</v>
      </c>
      <c r="E20" s="10" t="s">
        <v>246</v>
      </c>
      <c r="F20" s="9">
        <v>0</v>
      </c>
      <c r="G20" s="10" t="s">
        <v>246</v>
      </c>
      <c r="H20" s="9">
        <v>0</v>
      </c>
      <c r="I20" s="10" t="s">
        <v>152</v>
      </c>
      <c r="J20" s="9">
        <v>0</v>
      </c>
      <c r="K20" s="10" t="s">
        <v>246</v>
      </c>
      <c r="L20" s="9">
        <v>0</v>
      </c>
      <c r="M20" s="10" t="s">
        <v>246</v>
      </c>
      <c r="N20" s="9">
        <v>0</v>
      </c>
      <c r="O20" s="10" t="s">
        <v>167</v>
      </c>
      <c r="P20" s="9">
        <v>34.5207549295775</v>
      </c>
      <c r="Q20" s="10" t="s">
        <v>152</v>
      </c>
      <c r="R20" s="9">
        <v>34.5207549295775</v>
      </c>
      <c r="S20" s="10" t="s">
        <v>169</v>
      </c>
    </row>
    <row r="21" spans="1:19" x14ac:dyDescent="0.2">
      <c r="A21" s="12" t="s">
        <v>181</v>
      </c>
      <c r="B21" s="9">
        <v>0</v>
      </c>
      <c r="C21" s="10" t="s">
        <v>246</v>
      </c>
      <c r="D21" s="9">
        <v>0</v>
      </c>
      <c r="E21" s="10" t="s">
        <v>246</v>
      </c>
      <c r="F21" s="9">
        <v>0</v>
      </c>
      <c r="G21" s="10" t="s">
        <v>246</v>
      </c>
      <c r="H21" s="9">
        <v>0</v>
      </c>
      <c r="I21" s="10" t="s">
        <v>152</v>
      </c>
      <c r="J21" s="9">
        <v>0</v>
      </c>
      <c r="K21" s="10" t="s">
        <v>246</v>
      </c>
      <c r="L21" s="9">
        <v>0</v>
      </c>
      <c r="M21" s="10" t="s">
        <v>246</v>
      </c>
      <c r="N21" s="9">
        <v>0</v>
      </c>
      <c r="O21" s="10" t="s">
        <v>167</v>
      </c>
      <c r="P21" s="9">
        <v>35.812203017832601</v>
      </c>
      <c r="Q21" s="10" t="s">
        <v>152</v>
      </c>
      <c r="R21" s="9">
        <v>35.812203017832601</v>
      </c>
      <c r="S21" s="10" t="s">
        <v>169</v>
      </c>
    </row>
    <row r="22" spans="1:19" x14ac:dyDescent="0.2">
      <c r="A22" s="12" t="s">
        <v>182</v>
      </c>
      <c r="B22" s="9">
        <v>0</v>
      </c>
      <c r="C22" s="10" t="s">
        <v>246</v>
      </c>
      <c r="D22" s="9">
        <v>0</v>
      </c>
      <c r="E22" s="10" t="s">
        <v>246</v>
      </c>
      <c r="F22" s="9">
        <v>0</v>
      </c>
      <c r="G22" s="10" t="s">
        <v>246</v>
      </c>
      <c r="H22" s="9">
        <v>0</v>
      </c>
      <c r="I22" s="10" t="s">
        <v>152</v>
      </c>
      <c r="J22" s="9">
        <v>0</v>
      </c>
      <c r="K22" s="10" t="s">
        <v>246</v>
      </c>
      <c r="L22" s="9">
        <v>0</v>
      </c>
      <c r="M22" s="10" t="s">
        <v>246</v>
      </c>
      <c r="N22" s="9">
        <v>0</v>
      </c>
      <c r="O22" s="10" t="s">
        <v>167</v>
      </c>
      <c r="P22" s="9">
        <v>30.309514824797802</v>
      </c>
      <c r="Q22" s="10" t="s">
        <v>152</v>
      </c>
      <c r="R22" s="9">
        <v>30.309514824797802</v>
      </c>
      <c r="S22" s="10" t="s">
        <v>169</v>
      </c>
    </row>
    <row r="23" spans="1:19" x14ac:dyDescent="0.2">
      <c r="A23" s="12" t="s">
        <v>184</v>
      </c>
      <c r="B23" s="9">
        <v>0</v>
      </c>
      <c r="C23" s="10" t="s">
        <v>246</v>
      </c>
      <c r="D23" s="9">
        <v>0</v>
      </c>
      <c r="E23" s="10" t="s">
        <v>246</v>
      </c>
      <c r="F23" s="9">
        <v>0</v>
      </c>
      <c r="G23" s="10" t="s">
        <v>246</v>
      </c>
      <c r="H23" s="9">
        <v>0</v>
      </c>
      <c r="I23" s="10" t="s">
        <v>152</v>
      </c>
      <c r="J23" s="9">
        <v>0</v>
      </c>
      <c r="K23" s="10" t="s">
        <v>246</v>
      </c>
      <c r="L23" s="9">
        <v>0</v>
      </c>
      <c r="M23" s="10" t="s">
        <v>246</v>
      </c>
      <c r="N23" s="9">
        <v>0</v>
      </c>
      <c r="O23" s="10" t="s">
        <v>167</v>
      </c>
      <c r="P23" s="9">
        <v>41.148909574468099</v>
      </c>
      <c r="Q23" s="10" t="s">
        <v>152</v>
      </c>
      <c r="R23" s="9">
        <v>41.148909574468099</v>
      </c>
      <c r="S23" s="10" t="s">
        <v>169</v>
      </c>
    </row>
    <row r="24" spans="1:19" x14ac:dyDescent="0.2">
      <c r="A24" s="12" t="s">
        <v>185</v>
      </c>
      <c r="B24" s="9">
        <v>0</v>
      </c>
      <c r="C24" s="10" t="s">
        <v>246</v>
      </c>
      <c r="D24" s="9">
        <v>0</v>
      </c>
      <c r="E24" s="10" t="s">
        <v>246</v>
      </c>
      <c r="F24" s="9">
        <v>0</v>
      </c>
      <c r="G24" s="10" t="s">
        <v>246</v>
      </c>
      <c r="H24" s="9">
        <v>0</v>
      </c>
      <c r="I24" s="10" t="s">
        <v>152</v>
      </c>
      <c r="J24" s="9">
        <v>0</v>
      </c>
      <c r="K24" s="10" t="s">
        <v>246</v>
      </c>
      <c r="L24" s="9">
        <v>0</v>
      </c>
      <c r="M24" s="10" t="s">
        <v>246</v>
      </c>
      <c r="N24" s="9">
        <v>0</v>
      </c>
      <c r="O24" s="10" t="s">
        <v>167</v>
      </c>
      <c r="P24" s="9">
        <v>43.734509803921597</v>
      </c>
      <c r="Q24" s="10" t="s">
        <v>152</v>
      </c>
      <c r="R24" s="9">
        <v>43.734509803921597</v>
      </c>
      <c r="S24" s="10" t="s">
        <v>169</v>
      </c>
    </row>
    <row r="25" spans="1:19" x14ac:dyDescent="0.2">
      <c r="A25" s="12" t="s">
        <v>187</v>
      </c>
      <c r="B25" s="9">
        <v>0</v>
      </c>
      <c r="C25" s="10" t="s">
        <v>246</v>
      </c>
      <c r="D25" s="9">
        <v>0</v>
      </c>
      <c r="E25" s="10" t="s">
        <v>246</v>
      </c>
      <c r="F25" s="9">
        <v>0</v>
      </c>
      <c r="G25" s="10" t="s">
        <v>246</v>
      </c>
      <c r="H25" s="9">
        <v>0</v>
      </c>
      <c r="I25" s="10" t="s">
        <v>152</v>
      </c>
      <c r="J25" s="9">
        <v>0</v>
      </c>
      <c r="K25" s="10" t="s">
        <v>246</v>
      </c>
      <c r="L25" s="9">
        <v>0</v>
      </c>
      <c r="M25" s="10" t="s">
        <v>246</v>
      </c>
      <c r="N25" s="9">
        <v>0</v>
      </c>
      <c r="O25" s="10" t="s">
        <v>167</v>
      </c>
      <c r="P25" s="9">
        <v>43.218128205128203</v>
      </c>
      <c r="Q25" s="10" t="s">
        <v>152</v>
      </c>
      <c r="R25" s="9">
        <v>43.218128205128203</v>
      </c>
      <c r="S25" s="10" t="s">
        <v>169</v>
      </c>
    </row>
    <row r="26" spans="1:19" x14ac:dyDescent="0.2">
      <c r="A26" s="12" t="s">
        <v>188</v>
      </c>
      <c r="B26" s="9">
        <v>0</v>
      </c>
      <c r="C26" s="10" t="s">
        <v>246</v>
      </c>
      <c r="D26" s="9">
        <v>0</v>
      </c>
      <c r="E26" s="10" t="s">
        <v>246</v>
      </c>
      <c r="F26" s="9">
        <v>0</v>
      </c>
      <c r="G26" s="10" t="s">
        <v>246</v>
      </c>
      <c r="H26" s="9">
        <v>0</v>
      </c>
      <c r="I26" s="10" t="s">
        <v>152</v>
      </c>
      <c r="J26" s="9">
        <v>0</v>
      </c>
      <c r="K26" s="10" t="s">
        <v>246</v>
      </c>
      <c r="L26" s="9">
        <v>0</v>
      </c>
      <c r="M26" s="10" t="s">
        <v>246</v>
      </c>
      <c r="N26" s="9">
        <v>0</v>
      </c>
      <c r="O26" s="10" t="s">
        <v>167</v>
      </c>
      <c r="P26" s="9">
        <v>39.197051702396003</v>
      </c>
      <c r="Q26" s="10" t="s">
        <v>152</v>
      </c>
      <c r="R26" s="9">
        <v>39.197051702396003</v>
      </c>
      <c r="S26" s="10" t="s">
        <v>169</v>
      </c>
    </row>
    <row r="27" spans="1:19" x14ac:dyDescent="0.2">
      <c r="A27" s="12" t="s">
        <v>189</v>
      </c>
      <c r="B27" s="9">
        <v>0</v>
      </c>
      <c r="C27" s="10" t="s">
        <v>246</v>
      </c>
      <c r="D27" s="9">
        <v>0</v>
      </c>
      <c r="E27" s="10" t="s">
        <v>246</v>
      </c>
      <c r="F27" s="9">
        <v>0</v>
      </c>
      <c r="G27" s="10" t="s">
        <v>246</v>
      </c>
      <c r="H27" s="9">
        <v>0</v>
      </c>
      <c r="I27" s="10" t="s">
        <v>152</v>
      </c>
      <c r="J27" s="9">
        <v>0</v>
      </c>
      <c r="K27" s="10" t="s">
        <v>246</v>
      </c>
      <c r="L27" s="9">
        <v>0</v>
      </c>
      <c r="M27" s="10" t="s">
        <v>246</v>
      </c>
      <c r="N27" s="9">
        <v>0</v>
      </c>
      <c r="O27" s="10" t="s">
        <v>167</v>
      </c>
      <c r="P27" s="9">
        <v>35.4181818181818</v>
      </c>
      <c r="Q27" s="10" t="s">
        <v>152</v>
      </c>
      <c r="R27" s="9">
        <v>35.4181818181818</v>
      </c>
      <c r="S27" s="10" t="s">
        <v>169</v>
      </c>
    </row>
    <row r="28" spans="1:19" x14ac:dyDescent="0.2">
      <c r="A28" s="12" t="s">
        <v>190</v>
      </c>
      <c r="B28" s="9">
        <v>0</v>
      </c>
      <c r="C28" s="10" t="s">
        <v>246</v>
      </c>
      <c r="D28" s="9">
        <v>0</v>
      </c>
      <c r="E28" s="10" t="s">
        <v>246</v>
      </c>
      <c r="F28" s="9">
        <v>0</v>
      </c>
      <c r="G28" s="10" t="s">
        <v>246</v>
      </c>
      <c r="H28" s="9">
        <v>0</v>
      </c>
      <c r="I28" s="10" t="s">
        <v>152</v>
      </c>
      <c r="J28" s="9">
        <v>0</v>
      </c>
      <c r="K28" s="10" t="s">
        <v>246</v>
      </c>
      <c r="L28" s="9">
        <v>0</v>
      </c>
      <c r="M28" s="10" t="s">
        <v>246</v>
      </c>
      <c r="N28" s="9">
        <v>0</v>
      </c>
      <c r="O28" s="10" t="s">
        <v>167</v>
      </c>
      <c r="P28" s="9">
        <v>53.251301470588203</v>
      </c>
      <c r="Q28" s="10" t="s">
        <v>152</v>
      </c>
      <c r="R28" s="9">
        <v>53.251301470588203</v>
      </c>
      <c r="S28" s="10" t="s">
        <v>169</v>
      </c>
    </row>
    <row r="29" spans="1:19" x14ac:dyDescent="0.2">
      <c r="A29" s="12" t="s">
        <v>191</v>
      </c>
      <c r="B29" s="9">
        <v>0</v>
      </c>
      <c r="C29" s="10" t="s">
        <v>246</v>
      </c>
      <c r="D29" s="9">
        <v>0</v>
      </c>
      <c r="E29" s="10" t="s">
        <v>246</v>
      </c>
      <c r="F29" s="9">
        <v>0</v>
      </c>
      <c r="G29" s="10" t="s">
        <v>246</v>
      </c>
      <c r="H29" s="9">
        <v>0</v>
      </c>
      <c r="I29" s="10" t="s">
        <v>152</v>
      </c>
      <c r="J29" s="9">
        <v>0</v>
      </c>
      <c r="K29" s="10" t="s">
        <v>246</v>
      </c>
      <c r="L29" s="9">
        <v>0</v>
      </c>
      <c r="M29" s="10" t="s">
        <v>246</v>
      </c>
      <c r="N29" s="9">
        <v>0</v>
      </c>
      <c r="O29" s="10" t="s">
        <v>167</v>
      </c>
      <c r="P29" s="9">
        <v>58.115860907151202</v>
      </c>
      <c r="Q29" s="10" t="s">
        <v>152</v>
      </c>
      <c r="R29" s="9">
        <v>58.115860907151202</v>
      </c>
      <c r="S29" s="10" t="s">
        <v>169</v>
      </c>
    </row>
    <row r="30" spans="1:19" x14ac:dyDescent="0.2">
      <c r="A30" s="12" t="s">
        <v>192</v>
      </c>
      <c r="B30" s="9">
        <v>0</v>
      </c>
      <c r="C30" s="10" t="s">
        <v>246</v>
      </c>
      <c r="D30" s="9">
        <v>0</v>
      </c>
      <c r="E30" s="10" t="s">
        <v>246</v>
      </c>
      <c r="F30" s="9">
        <v>0</v>
      </c>
      <c r="G30" s="10" t="s">
        <v>246</v>
      </c>
      <c r="H30" s="9">
        <v>0</v>
      </c>
      <c r="I30" s="10" t="s">
        <v>152</v>
      </c>
      <c r="J30" s="9">
        <v>0</v>
      </c>
      <c r="K30" s="10" t="s">
        <v>246</v>
      </c>
      <c r="L30" s="9">
        <v>0</v>
      </c>
      <c r="M30" s="10" t="s">
        <v>246</v>
      </c>
      <c r="N30" s="9">
        <v>0</v>
      </c>
      <c r="O30" s="10" t="s">
        <v>167</v>
      </c>
      <c r="P30" s="9">
        <v>65.080649439364706</v>
      </c>
      <c r="Q30" s="10" t="s">
        <v>152</v>
      </c>
      <c r="R30" s="9">
        <v>65.080649439364706</v>
      </c>
      <c r="S30" s="10" t="s">
        <v>169</v>
      </c>
    </row>
    <row r="31" spans="1:19" x14ac:dyDescent="0.2">
      <c r="A31" s="12" t="s">
        <v>193</v>
      </c>
      <c r="B31" s="9">
        <v>0</v>
      </c>
      <c r="C31" s="10" t="s">
        <v>246</v>
      </c>
      <c r="D31" s="9">
        <v>0</v>
      </c>
      <c r="E31" s="10" t="s">
        <v>246</v>
      </c>
      <c r="F31" s="9">
        <v>0</v>
      </c>
      <c r="G31" s="10" t="s">
        <v>246</v>
      </c>
      <c r="H31" s="9">
        <v>0</v>
      </c>
      <c r="I31" s="10" t="s">
        <v>152</v>
      </c>
      <c r="J31" s="9">
        <v>0</v>
      </c>
      <c r="K31" s="10" t="s">
        <v>246</v>
      </c>
      <c r="L31" s="9">
        <v>0</v>
      </c>
      <c r="M31" s="10" t="s">
        <v>186</v>
      </c>
      <c r="N31" s="9">
        <v>0</v>
      </c>
      <c r="O31" s="10" t="s">
        <v>167</v>
      </c>
      <c r="P31" s="9">
        <v>52.5566426161935</v>
      </c>
      <c r="Q31" s="10" t="s">
        <v>152</v>
      </c>
      <c r="R31" s="9">
        <v>52.5566426161935</v>
      </c>
      <c r="S31" s="10" t="s">
        <v>169</v>
      </c>
    </row>
    <row r="32" spans="1:19" x14ac:dyDescent="0.2">
      <c r="A32" s="15" t="s">
        <v>195</v>
      </c>
      <c r="B32" s="13">
        <v>0</v>
      </c>
      <c r="C32" s="14" t="s">
        <v>246</v>
      </c>
      <c r="D32" s="13">
        <v>0</v>
      </c>
      <c r="E32" s="14" t="s">
        <v>246</v>
      </c>
      <c r="F32" s="13">
        <v>0</v>
      </c>
      <c r="G32" s="14" t="s">
        <v>246</v>
      </c>
      <c r="H32" s="13">
        <v>0</v>
      </c>
      <c r="I32" s="14" t="s">
        <v>152</v>
      </c>
      <c r="J32" s="13">
        <v>0</v>
      </c>
      <c r="K32" s="14" t="s">
        <v>246</v>
      </c>
      <c r="L32" s="13">
        <v>0</v>
      </c>
      <c r="M32" s="14" t="s">
        <v>186</v>
      </c>
      <c r="N32" s="13">
        <v>0</v>
      </c>
      <c r="O32" s="14" t="s">
        <v>167</v>
      </c>
      <c r="P32" s="13">
        <v>54.203358999999999</v>
      </c>
      <c r="Q32" s="14" t="s">
        <v>152</v>
      </c>
      <c r="R32" s="13">
        <v>54.203358999999999</v>
      </c>
      <c r="S32" s="14" t="s">
        <v>169</v>
      </c>
    </row>
    <row r="34" spans="1:2" x14ac:dyDescent="0.2">
      <c r="A34" s="16" t="s">
        <v>196</v>
      </c>
      <c r="B34" s="16" t="s">
        <v>211</v>
      </c>
    </row>
    <row r="36" spans="1:2" x14ac:dyDescent="0.2">
      <c r="B36" s="16" t="s">
        <v>400</v>
      </c>
    </row>
    <row r="37" spans="1:2" x14ac:dyDescent="0.2">
      <c r="B37" s="16" t="s">
        <v>401</v>
      </c>
    </row>
    <row r="38" spans="1:2" x14ac:dyDescent="0.2">
      <c r="B38" s="16" t="s">
        <v>410</v>
      </c>
    </row>
    <row r="39" spans="1:2" x14ac:dyDescent="0.2">
      <c r="B39" s="16" t="s">
        <v>411</v>
      </c>
    </row>
    <row r="41" spans="1:2" x14ac:dyDescent="0.2">
      <c r="B41" s="16" t="s">
        <v>203</v>
      </c>
    </row>
    <row r="42" spans="1:2" x14ac:dyDescent="0.2">
      <c r="B42" s="16" t="s">
        <v>250</v>
      </c>
    </row>
    <row r="43" spans="1:2" x14ac:dyDescent="0.2">
      <c r="B43" s="16" t="s">
        <v>204</v>
      </c>
    </row>
    <row r="46" spans="1:2" x14ac:dyDescent="0.2">
      <c r="A46" s="17" t="str">
        <f>HYPERLINK("#'MINOR_GAMING 5'!A2", "&lt;&lt;&lt; Previous table")</f>
        <v>&lt;&lt;&lt; Previous table</v>
      </c>
    </row>
    <row r="47" spans="1:2" x14ac:dyDescent="0.2">
      <c r="A47" s="17" t="str">
        <f>HYPERLINK("#'MINOR_GAMING 7'!A2",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HYPERLINK("#'INDEX'!B87", "Link to index")</f>
        <v>Link to index</v>
      </c>
    </row>
    <row r="2" spans="1:19" ht="15.75" customHeight="1" x14ac:dyDescent="0.2">
      <c r="A2" s="27" t="s">
        <v>413</v>
      </c>
      <c r="B2" s="28"/>
      <c r="C2" s="28"/>
      <c r="D2" s="28"/>
      <c r="E2" s="28"/>
      <c r="F2" s="28"/>
      <c r="G2" s="28"/>
      <c r="H2" s="28"/>
      <c r="I2" s="28"/>
      <c r="J2" s="28"/>
      <c r="K2" s="28"/>
      <c r="L2" s="28"/>
      <c r="M2" s="28"/>
      <c r="N2" s="28"/>
      <c r="O2" s="28"/>
      <c r="P2" s="28"/>
      <c r="Q2" s="28"/>
      <c r="R2" s="28"/>
      <c r="S2" s="28"/>
    </row>
    <row r="3" spans="1:19" ht="15.75" customHeight="1" x14ac:dyDescent="0.2">
      <c r="A3" s="27" t="s">
        <v>98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0</v>
      </c>
      <c r="G7" s="10" t="s">
        <v>246</v>
      </c>
      <c r="H7" s="18">
        <v>0</v>
      </c>
      <c r="I7" s="10" t="s">
        <v>302</v>
      </c>
      <c r="J7" s="18">
        <v>0</v>
      </c>
      <c r="K7" s="10" t="s">
        <v>246</v>
      </c>
      <c r="L7" s="18">
        <v>25.6704588158929</v>
      </c>
      <c r="M7" s="10" t="s">
        <v>152</v>
      </c>
      <c r="N7" s="18">
        <v>0</v>
      </c>
      <c r="O7" s="10" t="s">
        <v>167</v>
      </c>
      <c r="P7" s="18">
        <v>17.577714072944001</v>
      </c>
      <c r="Q7" s="10" t="s">
        <v>152</v>
      </c>
      <c r="R7" s="18">
        <v>2.34796899357621</v>
      </c>
      <c r="S7" s="10" t="s">
        <v>169</v>
      </c>
    </row>
    <row r="8" spans="1:19" x14ac:dyDescent="0.2">
      <c r="A8" s="12" t="s">
        <v>164</v>
      </c>
      <c r="B8" s="18">
        <v>0</v>
      </c>
      <c r="C8" s="10" t="s">
        <v>246</v>
      </c>
      <c r="D8" s="18">
        <v>0</v>
      </c>
      <c r="E8" s="10" t="s">
        <v>246</v>
      </c>
      <c r="F8" s="18">
        <v>0</v>
      </c>
      <c r="G8" s="10" t="s">
        <v>246</v>
      </c>
      <c r="H8" s="18">
        <v>0</v>
      </c>
      <c r="I8" s="10" t="s">
        <v>152</v>
      </c>
      <c r="J8" s="18">
        <v>0</v>
      </c>
      <c r="K8" s="10" t="s">
        <v>246</v>
      </c>
      <c r="L8" s="18">
        <v>18.380107357657501</v>
      </c>
      <c r="M8" s="10" t="s">
        <v>152</v>
      </c>
      <c r="N8" s="18">
        <v>0</v>
      </c>
      <c r="O8" s="10" t="s">
        <v>167</v>
      </c>
      <c r="P8" s="18">
        <v>16.459027138697799</v>
      </c>
      <c r="Q8" s="10" t="s">
        <v>152</v>
      </c>
      <c r="R8" s="18">
        <v>2.0577224412693802</v>
      </c>
      <c r="S8" s="10" t="s">
        <v>169</v>
      </c>
    </row>
    <row r="9" spans="1:19" x14ac:dyDescent="0.2">
      <c r="A9" s="12" t="s">
        <v>165</v>
      </c>
      <c r="B9" s="18">
        <v>0</v>
      </c>
      <c r="C9" s="10" t="s">
        <v>246</v>
      </c>
      <c r="D9" s="18">
        <v>0</v>
      </c>
      <c r="E9" s="10" t="s">
        <v>246</v>
      </c>
      <c r="F9" s="18">
        <v>0</v>
      </c>
      <c r="G9" s="10" t="s">
        <v>246</v>
      </c>
      <c r="H9" s="18">
        <v>0</v>
      </c>
      <c r="I9" s="10" t="s">
        <v>152</v>
      </c>
      <c r="J9" s="18">
        <v>0</v>
      </c>
      <c r="K9" s="10" t="s">
        <v>246</v>
      </c>
      <c r="L9" s="18">
        <v>18.9355558879729</v>
      </c>
      <c r="M9" s="10" t="s">
        <v>152</v>
      </c>
      <c r="N9" s="18">
        <v>0</v>
      </c>
      <c r="O9" s="10" t="s">
        <v>167</v>
      </c>
      <c r="P9" s="18">
        <v>15.0695221972209</v>
      </c>
      <c r="Q9" s="10" t="s">
        <v>152</v>
      </c>
      <c r="R9" s="18">
        <v>1.93376704203189</v>
      </c>
      <c r="S9" s="10" t="s">
        <v>169</v>
      </c>
    </row>
    <row r="10" spans="1:19" x14ac:dyDescent="0.2">
      <c r="A10" s="12" t="s">
        <v>166</v>
      </c>
      <c r="B10" s="18">
        <v>0</v>
      </c>
      <c r="C10" s="10" t="s">
        <v>246</v>
      </c>
      <c r="D10" s="18">
        <v>0</v>
      </c>
      <c r="E10" s="10" t="s">
        <v>246</v>
      </c>
      <c r="F10" s="18">
        <v>0</v>
      </c>
      <c r="G10" s="10" t="s">
        <v>246</v>
      </c>
      <c r="H10" s="18">
        <v>0</v>
      </c>
      <c r="I10" s="10" t="s">
        <v>152</v>
      </c>
      <c r="J10" s="18">
        <v>0</v>
      </c>
      <c r="K10" s="10" t="s">
        <v>246</v>
      </c>
      <c r="L10" s="18">
        <v>16.409565773775402</v>
      </c>
      <c r="M10" s="10" t="s">
        <v>152</v>
      </c>
      <c r="N10" s="18">
        <v>0</v>
      </c>
      <c r="O10" s="10" t="s">
        <v>167</v>
      </c>
      <c r="P10" s="18">
        <v>14.988751386732901</v>
      </c>
      <c r="Q10" s="10" t="s">
        <v>152</v>
      </c>
      <c r="R10" s="18">
        <v>1.86547602375127</v>
      </c>
      <c r="S10" s="10" t="s">
        <v>169</v>
      </c>
    </row>
    <row r="11" spans="1:19" x14ac:dyDescent="0.2">
      <c r="A11" s="12" t="s">
        <v>170</v>
      </c>
      <c r="B11" s="18">
        <v>0</v>
      </c>
      <c r="C11" s="10" t="s">
        <v>246</v>
      </c>
      <c r="D11" s="18">
        <v>0</v>
      </c>
      <c r="E11" s="10" t="s">
        <v>246</v>
      </c>
      <c r="F11" s="18">
        <v>0</v>
      </c>
      <c r="G11" s="10" t="s">
        <v>246</v>
      </c>
      <c r="H11" s="18">
        <v>0</v>
      </c>
      <c r="I11" s="10" t="s">
        <v>152</v>
      </c>
      <c r="J11" s="18">
        <v>0</v>
      </c>
      <c r="K11" s="10" t="s">
        <v>246</v>
      </c>
      <c r="L11" s="18">
        <v>0</v>
      </c>
      <c r="M11" s="10" t="s">
        <v>409</v>
      </c>
      <c r="N11" s="18">
        <v>0</v>
      </c>
      <c r="O11" s="10" t="s">
        <v>167</v>
      </c>
      <c r="P11" s="18">
        <v>14.9710231719995</v>
      </c>
      <c r="Q11" s="10" t="s">
        <v>152</v>
      </c>
      <c r="R11" s="18">
        <v>1.47238573754201</v>
      </c>
      <c r="S11" s="10" t="s">
        <v>169</v>
      </c>
    </row>
    <row r="12" spans="1:19" x14ac:dyDescent="0.2">
      <c r="A12" s="12" t="s">
        <v>171</v>
      </c>
      <c r="B12" s="18">
        <v>0</v>
      </c>
      <c r="C12" s="10" t="s">
        <v>246</v>
      </c>
      <c r="D12" s="18">
        <v>0</v>
      </c>
      <c r="E12" s="10" t="s">
        <v>246</v>
      </c>
      <c r="F12" s="18">
        <v>0</v>
      </c>
      <c r="G12" s="10" t="s">
        <v>246</v>
      </c>
      <c r="H12" s="18">
        <v>0</v>
      </c>
      <c r="I12" s="10" t="s">
        <v>152</v>
      </c>
      <c r="J12" s="18">
        <v>0</v>
      </c>
      <c r="K12" s="10" t="s">
        <v>246</v>
      </c>
      <c r="L12" s="18">
        <v>0</v>
      </c>
      <c r="M12" s="10" t="s">
        <v>246</v>
      </c>
      <c r="N12" s="18">
        <v>0</v>
      </c>
      <c r="O12" s="10" t="s">
        <v>167</v>
      </c>
      <c r="P12" s="18">
        <v>14.7093801075388</v>
      </c>
      <c r="Q12" s="10" t="s">
        <v>152</v>
      </c>
      <c r="R12" s="18">
        <v>1.45314708327963</v>
      </c>
      <c r="S12" s="10" t="s">
        <v>169</v>
      </c>
    </row>
    <row r="13" spans="1:19" x14ac:dyDescent="0.2">
      <c r="A13" s="12" t="s">
        <v>172</v>
      </c>
      <c r="B13" s="18">
        <v>0</v>
      </c>
      <c r="C13" s="10" t="s">
        <v>246</v>
      </c>
      <c r="D13" s="18">
        <v>0</v>
      </c>
      <c r="E13" s="10" t="s">
        <v>246</v>
      </c>
      <c r="F13" s="18">
        <v>0</v>
      </c>
      <c r="G13" s="10" t="s">
        <v>246</v>
      </c>
      <c r="H13" s="18">
        <v>0</v>
      </c>
      <c r="I13" s="10" t="s">
        <v>152</v>
      </c>
      <c r="J13" s="18">
        <v>0</v>
      </c>
      <c r="K13" s="10" t="s">
        <v>246</v>
      </c>
      <c r="L13" s="18">
        <v>0</v>
      </c>
      <c r="M13" s="10" t="s">
        <v>246</v>
      </c>
      <c r="N13" s="18">
        <v>0</v>
      </c>
      <c r="O13" s="10" t="s">
        <v>167</v>
      </c>
      <c r="P13" s="18">
        <v>13.777090638565999</v>
      </c>
      <c r="Q13" s="10" t="s">
        <v>152</v>
      </c>
      <c r="R13" s="18">
        <v>1.3683423238061501</v>
      </c>
      <c r="S13" s="10" t="s">
        <v>169</v>
      </c>
    </row>
    <row r="14" spans="1:19" x14ac:dyDescent="0.2">
      <c r="A14" s="12" t="s">
        <v>173</v>
      </c>
      <c r="B14" s="18">
        <v>0</v>
      </c>
      <c r="C14" s="10" t="s">
        <v>246</v>
      </c>
      <c r="D14" s="18">
        <v>0</v>
      </c>
      <c r="E14" s="10" t="s">
        <v>246</v>
      </c>
      <c r="F14" s="18">
        <v>0</v>
      </c>
      <c r="G14" s="10" t="s">
        <v>246</v>
      </c>
      <c r="H14" s="18">
        <v>0</v>
      </c>
      <c r="I14" s="10" t="s">
        <v>152</v>
      </c>
      <c r="J14" s="18">
        <v>0</v>
      </c>
      <c r="K14" s="10" t="s">
        <v>246</v>
      </c>
      <c r="L14" s="18">
        <v>0</v>
      </c>
      <c r="M14" s="10" t="s">
        <v>246</v>
      </c>
      <c r="N14" s="18">
        <v>0</v>
      </c>
      <c r="O14" s="10" t="s">
        <v>167</v>
      </c>
      <c r="P14" s="18">
        <v>13.4199903735524</v>
      </c>
      <c r="Q14" s="10" t="s">
        <v>152</v>
      </c>
      <c r="R14" s="18">
        <v>1.34283761703141</v>
      </c>
      <c r="S14" s="10" t="s">
        <v>169</v>
      </c>
    </row>
    <row r="15" spans="1:19" x14ac:dyDescent="0.2">
      <c r="A15" s="12" t="s">
        <v>174</v>
      </c>
      <c r="B15" s="18">
        <v>0</v>
      </c>
      <c r="C15" s="10" t="s">
        <v>246</v>
      </c>
      <c r="D15" s="18">
        <v>0</v>
      </c>
      <c r="E15" s="10" t="s">
        <v>246</v>
      </c>
      <c r="F15" s="18">
        <v>0</v>
      </c>
      <c r="G15" s="10" t="s">
        <v>246</v>
      </c>
      <c r="H15" s="18">
        <v>0</v>
      </c>
      <c r="I15" s="10" t="s">
        <v>152</v>
      </c>
      <c r="J15" s="18">
        <v>0</v>
      </c>
      <c r="K15" s="10" t="s">
        <v>246</v>
      </c>
      <c r="L15" s="18">
        <v>0</v>
      </c>
      <c r="M15" s="10" t="s">
        <v>246</v>
      </c>
      <c r="N15" s="18">
        <v>0</v>
      </c>
      <c r="O15" s="10" t="s">
        <v>167</v>
      </c>
      <c r="P15" s="18">
        <v>13.700880485764101</v>
      </c>
      <c r="Q15" s="10" t="s">
        <v>152</v>
      </c>
      <c r="R15" s="18">
        <v>1.3847903896912499</v>
      </c>
      <c r="S15" s="10" t="s">
        <v>169</v>
      </c>
    </row>
    <row r="16" spans="1:19" x14ac:dyDescent="0.2">
      <c r="A16" s="12" t="s">
        <v>176</v>
      </c>
      <c r="B16" s="18">
        <v>0</v>
      </c>
      <c r="C16" s="10" t="s">
        <v>246</v>
      </c>
      <c r="D16" s="18">
        <v>0</v>
      </c>
      <c r="E16" s="10" t="s">
        <v>246</v>
      </c>
      <c r="F16" s="18">
        <v>0</v>
      </c>
      <c r="G16" s="10" t="s">
        <v>246</v>
      </c>
      <c r="H16" s="18">
        <v>0</v>
      </c>
      <c r="I16" s="10" t="s">
        <v>152</v>
      </c>
      <c r="J16" s="18">
        <v>0</v>
      </c>
      <c r="K16" s="10" t="s">
        <v>246</v>
      </c>
      <c r="L16" s="18">
        <v>0</v>
      </c>
      <c r="M16" s="10" t="s">
        <v>246</v>
      </c>
      <c r="N16" s="18">
        <v>0</v>
      </c>
      <c r="O16" s="10" t="s">
        <v>167</v>
      </c>
      <c r="P16" s="18">
        <v>13.7874123964415</v>
      </c>
      <c r="Q16" s="10" t="s">
        <v>152</v>
      </c>
      <c r="R16" s="18">
        <v>1.4088001052839101</v>
      </c>
      <c r="S16" s="10" t="s">
        <v>169</v>
      </c>
    </row>
    <row r="17" spans="1:19" x14ac:dyDescent="0.2">
      <c r="A17" s="12" t="s">
        <v>177</v>
      </c>
      <c r="B17" s="18">
        <v>0</v>
      </c>
      <c r="C17" s="10" t="s">
        <v>246</v>
      </c>
      <c r="D17" s="18">
        <v>0</v>
      </c>
      <c r="E17" s="10" t="s">
        <v>246</v>
      </c>
      <c r="F17" s="18">
        <v>0</v>
      </c>
      <c r="G17" s="10" t="s">
        <v>246</v>
      </c>
      <c r="H17" s="18">
        <v>0</v>
      </c>
      <c r="I17" s="10" t="s">
        <v>152</v>
      </c>
      <c r="J17" s="18">
        <v>0</v>
      </c>
      <c r="K17" s="10" t="s">
        <v>246</v>
      </c>
      <c r="L17" s="18">
        <v>0</v>
      </c>
      <c r="M17" s="10" t="s">
        <v>246</v>
      </c>
      <c r="N17" s="18">
        <v>0</v>
      </c>
      <c r="O17" s="10" t="s">
        <v>167</v>
      </c>
      <c r="P17" s="18">
        <v>11.4880299628578</v>
      </c>
      <c r="Q17" s="10" t="s">
        <v>152</v>
      </c>
      <c r="R17" s="18">
        <v>1.1842625797512401</v>
      </c>
      <c r="S17" s="10" t="s">
        <v>169</v>
      </c>
    </row>
    <row r="18" spans="1:19" x14ac:dyDescent="0.2">
      <c r="A18" s="12" t="s">
        <v>178</v>
      </c>
      <c r="B18" s="18">
        <v>0</v>
      </c>
      <c r="C18" s="10" t="s">
        <v>246</v>
      </c>
      <c r="D18" s="18">
        <v>0</v>
      </c>
      <c r="E18" s="10" t="s">
        <v>246</v>
      </c>
      <c r="F18" s="18">
        <v>0</v>
      </c>
      <c r="G18" s="10" t="s">
        <v>246</v>
      </c>
      <c r="H18" s="18">
        <v>0</v>
      </c>
      <c r="I18" s="10" t="s">
        <v>152</v>
      </c>
      <c r="J18" s="18">
        <v>0</v>
      </c>
      <c r="K18" s="10" t="s">
        <v>246</v>
      </c>
      <c r="L18" s="18">
        <v>0</v>
      </c>
      <c r="M18" s="10" t="s">
        <v>246</v>
      </c>
      <c r="N18" s="18">
        <v>0</v>
      </c>
      <c r="O18" s="10" t="s">
        <v>167</v>
      </c>
      <c r="P18" s="18">
        <v>13.918779438743099</v>
      </c>
      <c r="Q18" s="10" t="s">
        <v>152</v>
      </c>
      <c r="R18" s="18">
        <v>1.44988687480642</v>
      </c>
      <c r="S18" s="10" t="s">
        <v>169</v>
      </c>
    </row>
    <row r="19" spans="1:19" x14ac:dyDescent="0.2">
      <c r="A19" s="12" t="s">
        <v>179</v>
      </c>
      <c r="B19" s="18">
        <v>0</v>
      </c>
      <c r="C19" s="10" t="s">
        <v>246</v>
      </c>
      <c r="D19" s="18">
        <v>0</v>
      </c>
      <c r="E19" s="10" t="s">
        <v>246</v>
      </c>
      <c r="F19" s="18">
        <v>0</v>
      </c>
      <c r="G19" s="10" t="s">
        <v>246</v>
      </c>
      <c r="H19" s="18">
        <v>0</v>
      </c>
      <c r="I19" s="10" t="s">
        <v>152</v>
      </c>
      <c r="J19" s="18">
        <v>0</v>
      </c>
      <c r="K19" s="10" t="s">
        <v>246</v>
      </c>
      <c r="L19" s="18">
        <v>0</v>
      </c>
      <c r="M19" s="10" t="s">
        <v>246</v>
      </c>
      <c r="N19" s="18">
        <v>0</v>
      </c>
      <c r="O19" s="10" t="s">
        <v>167</v>
      </c>
      <c r="P19" s="18">
        <v>13.228540281835601</v>
      </c>
      <c r="Q19" s="10" t="s">
        <v>152</v>
      </c>
      <c r="R19" s="18">
        <v>1.39677366081984</v>
      </c>
      <c r="S19" s="10" t="s">
        <v>169</v>
      </c>
    </row>
    <row r="20" spans="1:19" x14ac:dyDescent="0.2">
      <c r="A20" s="12" t="s">
        <v>180</v>
      </c>
      <c r="B20" s="18">
        <v>0</v>
      </c>
      <c r="C20" s="10" t="s">
        <v>246</v>
      </c>
      <c r="D20" s="18">
        <v>0</v>
      </c>
      <c r="E20" s="10" t="s">
        <v>246</v>
      </c>
      <c r="F20" s="18">
        <v>0</v>
      </c>
      <c r="G20" s="10" t="s">
        <v>246</v>
      </c>
      <c r="H20" s="18">
        <v>0</v>
      </c>
      <c r="I20" s="10" t="s">
        <v>152</v>
      </c>
      <c r="J20" s="18">
        <v>0</v>
      </c>
      <c r="K20" s="10" t="s">
        <v>246</v>
      </c>
      <c r="L20" s="18">
        <v>0</v>
      </c>
      <c r="M20" s="10" t="s">
        <v>246</v>
      </c>
      <c r="N20" s="18">
        <v>0</v>
      </c>
      <c r="O20" s="10" t="s">
        <v>167</v>
      </c>
      <c r="P20" s="18">
        <v>13.3033544394474</v>
      </c>
      <c r="Q20" s="10" t="s">
        <v>152</v>
      </c>
      <c r="R20" s="18">
        <v>1.4193719967053899</v>
      </c>
      <c r="S20" s="10" t="s">
        <v>169</v>
      </c>
    </row>
    <row r="21" spans="1:19" x14ac:dyDescent="0.2">
      <c r="A21" s="12" t="s">
        <v>181</v>
      </c>
      <c r="B21" s="18">
        <v>0</v>
      </c>
      <c r="C21" s="10" t="s">
        <v>246</v>
      </c>
      <c r="D21" s="18">
        <v>0</v>
      </c>
      <c r="E21" s="10" t="s">
        <v>246</v>
      </c>
      <c r="F21" s="18">
        <v>0</v>
      </c>
      <c r="G21" s="10" t="s">
        <v>246</v>
      </c>
      <c r="H21" s="18">
        <v>0</v>
      </c>
      <c r="I21" s="10" t="s">
        <v>152</v>
      </c>
      <c r="J21" s="18">
        <v>0</v>
      </c>
      <c r="K21" s="10" t="s">
        <v>246</v>
      </c>
      <c r="L21" s="18">
        <v>0</v>
      </c>
      <c r="M21" s="10" t="s">
        <v>246</v>
      </c>
      <c r="N21" s="18">
        <v>0</v>
      </c>
      <c r="O21" s="10" t="s">
        <v>167</v>
      </c>
      <c r="P21" s="18">
        <v>13.9042060171328</v>
      </c>
      <c r="Q21" s="10" t="s">
        <v>152</v>
      </c>
      <c r="R21" s="18">
        <v>1.48625411784824</v>
      </c>
      <c r="S21" s="10" t="s">
        <v>169</v>
      </c>
    </row>
    <row r="22" spans="1:19" x14ac:dyDescent="0.2">
      <c r="A22" s="12" t="s">
        <v>182</v>
      </c>
      <c r="B22" s="18">
        <v>0</v>
      </c>
      <c r="C22" s="10" t="s">
        <v>246</v>
      </c>
      <c r="D22" s="18">
        <v>0</v>
      </c>
      <c r="E22" s="10" t="s">
        <v>246</v>
      </c>
      <c r="F22" s="18">
        <v>0</v>
      </c>
      <c r="G22" s="10" t="s">
        <v>246</v>
      </c>
      <c r="H22" s="18">
        <v>0</v>
      </c>
      <c r="I22" s="10" t="s">
        <v>152</v>
      </c>
      <c r="J22" s="18">
        <v>0</v>
      </c>
      <c r="K22" s="10" t="s">
        <v>246</v>
      </c>
      <c r="L22" s="18">
        <v>0</v>
      </c>
      <c r="M22" s="10" t="s">
        <v>246</v>
      </c>
      <c r="N22" s="18">
        <v>0</v>
      </c>
      <c r="O22" s="10" t="s">
        <v>167</v>
      </c>
      <c r="P22" s="18">
        <v>11.852796379584101</v>
      </c>
      <c r="Q22" s="10" t="s">
        <v>152</v>
      </c>
      <c r="R22" s="18">
        <v>1.2606250931546801</v>
      </c>
      <c r="S22" s="10" t="s">
        <v>169</v>
      </c>
    </row>
    <row r="23" spans="1:19" x14ac:dyDescent="0.2">
      <c r="A23" s="12" t="s">
        <v>184</v>
      </c>
      <c r="B23" s="18">
        <v>0</v>
      </c>
      <c r="C23" s="10" t="s">
        <v>246</v>
      </c>
      <c r="D23" s="18">
        <v>0</v>
      </c>
      <c r="E23" s="10" t="s">
        <v>246</v>
      </c>
      <c r="F23" s="18">
        <v>0</v>
      </c>
      <c r="G23" s="10" t="s">
        <v>246</v>
      </c>
      <c r="H23" s="18">
        <v>0</v>
      </c>
      <c r="I23" s="10" t="s">
        <v>152</v>
      </c>
      <c r="J23" s="18">
        <v>0</v>
      </c>
      <c r="K23" s="10" t="s">
        <v>246</v>
      </c>
      <c r="L23" s="18">
        <v>0</v>
      </c>
      <c r="M23" s="10" t="s">
        <v>246</v>
      </c>
      <c r="N23" s="18">
        <v>0</v>
      </c>
      <c r="O23" s="10" t="s">
        <v>167</v>
      </c>
      <c r="P23" s="18">
        <v>16.193638606613099</v>
      </c>
      <c r="Q23" s="10" t="s">
        <v>152</v>
      </c>
      <c r="R23" s="18">
        <v>1.7077385767770099</v>
      </c>
      <c r="S23" s="10" t="s">
        <v>169</v>
      </c>
    </row>
    <row r="24" spans="1:19" x14ac:dyDescent="0.2">
      <c r="A24" s="12" t="s">
        <v>185</v>
      </c>
      <c r="B24" s="18">
        <v>0</v>
      </c>
      <c r="C24" s="10" t="s">
        <v>246</v>
      </c>
      <c r="D24" s="18">
        <v>0</v>
      </c>
      <c r="E24" s="10" t="s">
        <v>246</v>
      </c>
      <c r="F24" s="18">
        <v>0</v>
      </c>
      <c r="G24" s="10" t="s">
        <v>246</v>
      </c>
      <c r="H24" s="18">
        <v>0</v>
      </c>
      <c r="I24" s="10" t="s">
        <v>152</v>
      </c>
      <c r="J24" s="18">
        <v>0</v>
      </c>
      <c r="K24" s="10" t="s">
        <v>246</v>
      </c>
      <c r="L24" s="18">
        <v>0</v>
      </c>
      <c r="M24" s="10" t="s">
        <v>246</v>
      </c>
      <c r="N24" s="18">
        <v>0</v>
      </c>
      <c r="O24" s="10" t="s">
        <v>167</v>
      </c>
      <c r="P24" s="18">
        <v>17.361672704923301</v>
      </c>
      <c r="Q24" s="10" t="s">
        <v>152</v>
      </c>
      <c r="R24" s="18">
        <v>1.8154619165374299</v>
      </c>
      <c r="S24" s="10" t="s">
        <v>169</v>
      </c>
    </row>
    <row r="25" spans="1:19" x14ac:dyDescent="0.2">
      <c r="A25" s="12" t="s">
        <v>187</v>
      </c>
      <c r="B25" s="18">
        <v>0</v>
      </c>
      <c r="C25" s="10" t="s">
        <v>246</v>
      </c>
      <c r="D25" s="18">
        <v>0</v>
      </c>
      <c r="E25" s="10" t="s">
        <v>246</v>
      </c>
      <c r="F25" s="18">
        <v>0</v>
      </c>
      <c r="G25" s="10" t="s">
        <v>246</v>
      </c>
      <c r="H25" s="18">
        <v>0</v>
      </c>
      <c r="I25" s="10" t="s">
        <v>152</v>
      </c>
      <c r="J25" s="18">
        <v>0</v>
      </c>
      <c r="K25" s="10" t="s">
        <v>246</v>
      </c>
      <c r="L25" s="18">
        <v>0</v>
      </c>
      <c r="M25" s="10" t="s">
        <v>246</v>
      </c>
      <c r="N25" s="18">
        <v>0</v>
      </c>
      <c r="O25" s="10" t="s">
        <v>167</v>
      </c>
      <c r="P25" s="18">
        <v>17.283106624683199</v>
      </c>
      <c r="Q25" s="10" t="s">
        <v>152</v>
      </c>
      <c r="R25" s="18">
        <v>1.79781901853055</v>
      </c>
      <c r="S25" s="10" t="s">
        <v>169</v>
      </c>
    </row>
    <row r="26" spans="1:19" x14ac:dyDescent="0.2">
      <c r="A26" s="12" t="s">
        <v>188</v>
      </c>
      <c r="B26" s="18">
        <v>0</v>
      </c>
      <c r="C26" s="10" t="s">
        <v>246</v>
      </c>
      <c r="D26" s="18">
        <v>0</v>
      </c>
      <c r="E26" s="10" t="s">
        <v>246</v>
      </c>
      <c r="F26" s="18">
        <v>0</v>
      </c>
      <c r="G26" s="10" t="s">
        <v>246</v>
      </c>
      <c r="H26" s="18">
        <v>0</v>
      </c>
      <c r="I26" s="10" t="s">
        <v>152</v>
      </c>
      <c r="J26" s="18">
        <v>0</v>
      </c>
      <c r="K26" s="10" t="s">
        <v>246</v>
      </c>
      <c r="L26" s="18">
        <v>0</v>
      </c>
      <c r="M26" s="10" t="s">
        <v>246</v>
      </c>
      <c r="N26" s="18">
        <v>0</v>
      </c>
      <c r="O26" s="10" t="s">
        <v>167</v>
      </c>
      <c r="P26" s="18">
        <v>15.7029329642269</v>
      </c>
      <c r="Q26" s="10" t="s">
        <v>152</v>
      </c>
      <c r="R26" s="18">
        <v>1.6303290970473401</v>
      </c>
      <c r="S26" s="10" t="s">
        <v>169</v>
      </c>
    </row>
    <row r="27" spans="1:19" x14ac:dyDescent="0.2">
      <c r="A27" s="12" t="s">
        <v>189</v>
      </c>
      <c r="B27" s="18">
        <v>0</v>
      </c>
      <c r="C27" s="10" t="s">
        <v>246</v>
      </c>
      <c r="D27" s="18">
        <v>0</v>
      </c>
      <c r="E27" s="10" t="s">
        <v>246</v>
      </c>
      <c r="F27" s="18">
        <v>0</v>
      </c>
      <c r="G27" s="10" t="s">
        <v>246</v>
      </c>
      <c r="H27" s="18">
        <v>0</v>
      </c>
      <c r="I27" s="10" t="s">
        <v>152</v>
      </c>
      <c r="J27" s="18">
        <v>0</v>
      </c>
      <c r="K27" s="10" t="s">
        <v>246</v>
      </c>
      <c r="L27" s="18">
        <v>0</v>
      </c>
      <c r="M27" s="10" t="s">
        <v>246</v>
      </c>
      <c r="N27" s="18">
        <v>0</v>
      </c>
      <c r="O27" s="10" t="s">
        <v>167</v>
      </c>
      <c r="P27" s="18">
        <v>14.0959261566564</v>
      </c>
      <c r="Q27" s="10" t="s">
        <v>152</v>
      </c>
      <c r="R27" s="18">
        <v>1.46917448041915</v>
      </c>
      <c r="S27" s="10" t="s">
        <v>169</v>
      </c>
    </row>
    <row r="28" spans="1:19" x14ac:dyDescent="0.2">
      <c r="A28" s="12" t="s">
        <v>190</v>
      </c>
      <c r="B28" s="18">
        <v>0</v>
      </c>
      <c r="C28" s="10" t="s">
        <v>246</v>
      </c>
      <c r="D28" s="18">
        <v>0</v>
      </c>
      <c r="E28" s="10" t="s">
        <v>246</v>
      </c>
      <c r="F28" s="18">
        <v>0</v>
      </c>
      <c r="G28" s="10" t="s">
        <v>246</v>
      </c>
      <c r="H28" s="18">
        <v>0</v>
      </c>
      <c r="I28" s="10" t="s">
        <v>152</v>
      </c>
      <c r="J28" s="18">
        <v>0</v>
      </c>
      <c r="K28" s="10" t="s">
        <v>246</v>
      </c>
      <c r="L28" s="18">
        <v>0</v>
      </c>
      <c r="M28" s="10" t="s">
        <v>246</v>
      </c>
      <c r="N28" s="18">
        <v>0</v>
      </c>
      <c r="O28" s="10" t="s">
        <v>167</v>
      </c>
      <c r="P28" s="18">
        <v>21.1655699517509</v>
      </c>
      <c r="Q28" s="10" t="s">
        <v>152</v>
      </c>
      <c r="R28" s="18">
        <v>2.2277159866597702</v>
      </c>
      <c r="S28" s="10" t="s">
        <v>169</v>
      </c>
    </row>
    <row r="29" spans="1:19" x14ac:dyDescent="0.2">
      <c r="A29" s="12" t="s">
        <v>191</v>
      </c>
      <c r="B29" s="18">
        <v>0</v>
      </c>
      <c r="C29" s="10" t="s">
        <v>246</v>
      </c>
      <c r="D29" s="18">
        <v>0</v>
      </c>
      <c r="E29" s="10" t="s">
        <v>246</v>
      </c>
      <c r="F29" s="18">
        <v>0</v>
      </c>
      <c r="G29" s="10" t="s">
        <v>246</v>
      </c>
      <c r="H29" s="18">
        <v>0</v>
      </c>
      <c r="I29" s="10" t="s">
        <v>152</v>
      </c>
      <c r="J29" s="18">
        <v>0</v>
      </c>
      <c r="K29" s="10" t="s">
        <v>246</v>
      </c>
      <c r="L29" s="18">
        <v>0</v>
      </c>
      <c r="M29" s="10" t="s">
        <v>246</v>
      </c>
      <c r="N29" s="18">
        <v>0</v>
      </c>
      <c r="O29" s="10" t="s">
        <v>167</v>
      </c>
      <c r="P29" s="18">
        <v>23.772012654772102</v>
      </c>
      <c r="Q29" s="10" t="s">
        <v>152</v>
      </c>
      <c r="R29" s="18">
        <v>2.5220567267080698</v>
      </c>
      <c r="S29" s="10" t="s">
        <v>169</v>
      </c>
    </row>
    <row r="30" spans="1:19" x14ac:dyDescent="0.2">
      <c r="A30" s="12" t="s">
        <v>192</v>
      </c>
      <c r="B30" s="18">
        <v>0</v>
      </c>
      <c r="C30" s="10" t="s">
        <v>246</v>
      </c>
      <c r="D30" s="18">
        <v>0</v>
      </c>
      <c r="E30" s="10" t="s">
        <v>246</v>
      </c>
      <c r="F30" s="18">
        <v>0</v>
      </c>
      <c r="G30" s="10" t="s">
        <v>246</v>
      </c>
      <c r="H30" s="18">
        <v>0</v>
      </c>
      <c r="I30" s="10" t="s">
        <v>152</v>
      </c>
      <c r="J30" s="18">
        <v>0</v>
      </c>
      <c r="K30" s="10" t="s">
        <v>246</v>
      </c>
      <c r="L30" s="18">
        <v>0</v>
      </c>
      <c r="M30" s="10" t="s">
        <v>246</v>
      </c>
      <c r="N30" s="18">
        <v>0</v>
      </c>
      <c r="O30" s="10" t="s">
        <v>167</v>
      </c>
      <c r="P30" s="18">
        <v>27.684805657607001</v>
      </c>
      <c r="Q30" s="10" t="s">
        <v>152</v>
      </c>
      <c r="R30" s="18">
        <v>2.9592323365127999</v>
      </c>
      <c r="S30" s="10" t="s">
        <v>169</v>
      </c>
    </row>
    <row r="31" spans="1:19" x14ac:dyDescent="0.2">
      <c r="A31" s="12" t="s">
        <v>193</v>
      </c>
      <c r="B31" s="18">
        <v>0</v>
      </c>
      <c r="C31" s="10" t="s">
        <v>246</v>
      </c>
      <c r="D31" s="18">
        <v>0</v>
      </c>
      <c r="E31" s="10" t="s">
        <v>246</v>
      </c>
      <c r="F31" s="18">
        <v>0</v>
      </c>
      <c r="G31" s="10" t="s">
        <v>246</v>
      </c>
      <c r="H31" s="18">
        <v>0</v>
      </c>
      <c r="I31" s="10" t="s">
        <v>152</v>
      </c>
      <c r="J31" s="18">
        <v>0</v>
      </c>
      <c r="K31" s="10" t="s">
        <v>246</v>
      </c>
      <c r="L31" s="18">
        <v>0</v>
      </c>
      <c r="M31" s="10" t="s">
        <v>186</v>
      </c>
      <c r="N31" s="18">
        <v>0</v>
      </c>
      <c r="O31" s="10" t="s">
        <v>167</v>
      </c>
      <c r="P31" s="18">
        <v>22.4447916329514</v>
      </c>
      <c r="Q31" s="10" t="s">
        <v>152</v>
      </c>
      <c r="R31" s="18">
        <v>2.4257897313539298</v>
      </c>
      <c r="S31" s="10" t="s">
        <v>169</v>
      </c>
    </row>
    <row r="32" spans="1:19" x14ac:dyDescent="0.2">
      <c r="A32" s="15" t="s">
        <v>195</v>
      </c>
      <c r="B32" s="19">
        <v>0</v>
      </c>
      <c r="C32" s="14" t="s">
        <v>246</v>
      </c>
      <c r="D32" s="19">
        <v>0</v>
      </c>
      <c r="E32" s="14" t="s">
        <v>246</v>
      </c>
      <c r="F32" s="19">
        <v>0</v>
      </c>
      <c r="G32" s="14" t="s">
        <v>246</v>
      </c>
      <c r="H32" s="19">
        <v>0</v>
      </c>
      <c r="I32" s="14" t="s">
        <v>152</v>
      </c>
      <c r="J32" s="19">
        <v>0</v>
      </c>
      <c r="K32" s="14" t="s">
        <v>246</v>
      </c>
      <c r="L32" s="19">
        <v>0</v>
      </c>
      <c r="M32" s="14" t="s">
        <v>186</v>
      </c>
      <c r="N32" s="19">
        <v>0</v>
      </c>
      <c r="O32" s="14" t="s">
        <v>167</v>
      </c>
      <c r="P32" s="19">
        <v>23.005098369349401</v>
      </c>
      <c r="Q32" s="14" t="s">
        <v>152</v>
      </c>
      <c r="R32" s="19">
        <v>2.5096672456909701</v>
      </c>
      <c r="S32" s="14" t="s">
        <v>169</v>
      </c>
    </row>
    <row r="34" spans="1:2" x14ac:dyDescent="0.2">
      <c r="A34" s="16" t="s">
        <v>196</v>
      </c>
      <c r="B34" s="16" t="s">
        <v>211</v>
      </c>
    </row>
    <row r="36" spans="1:2" x14ac:dyDescent="0.2">
      <c r="B36" s="16" t="s">
        <v>400</v>
      </c>
    </row>
    <row r="37" spans="1:2" x14ac:dyDescent="0.2">
      <c r="B37" s="16" t="s">
        <v>401</v>
      </c>
    </row>
    <row r="38" spans="1:2" x14ac:dyDescent="0.2">
      <c r="B38" s="16" t="s">
        <v>410</v>
      </c>
    </row>
    <row r="39" spans="1:2" x14ac:dyDescent="0.2">
      <c r="B39" s="16" t="s">
        <v>411</v>
      </c>
    </row>
    <row r="41" spans="1:2" x14ac:dyDescent="0.2">
      <c r="B41" s="16" t="s">
        <v>203</v>
      </c>
    </row>
    <row r="42" spans="1:2" x14ac:dyDescent="0.2">
      <c r="B42" s="16" t="s">
        <v>250</v>
      </c>
    </row>
    <row r="43" spans="1:2" x14ac:dyDescent="0.2">
      <c r="B43" s="16" t="s">
        <v>204</v>
      </c>
    </row>
    <row r="46" spans="1:2" x14ac:dyDescent="0.2">
      <c r="A46" s="17" t="str">
        <f>HYPERLINK("#'MINOR_GAMING 6'!A2", "&lt;&lt;&lt; Previous table")</f>
        <v>&lt;&lt;&lt; Previous table</v>
      </c>
    </row>
    <row r="47" spans="1:2" x14ac:dyDescent="0.2">
      <c r="A47" s="17" t="str">
        <f>HYPERLINK("#'MINOR_GAMING 8'!A2",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HYPERLINK("#'INDEX'!B88", "Link to index")</f>
        <v>Link to index</v>
      </c>
    </row>
    <row r="2" spans="1:19" ht="15.75" customHeight="1" x14ac:dyDescent="0.2">
      <c r="A2" s="27" t="s">
        <v>414</v>
      </c>
      <c r="B2" s="28"/>
      <c r="C2" s="28"/>
      <c r="D2" s="28"/>
      <c r="E2" s="28"/>
      <c r="F2" s="28"/>
      <c r="G2" s="28"/>
      <c r="H2" s="28"/>
      <c r="I2" s="28"/>
      <c r="J2" s="28"/>
      <c r="K2" s="28"/>
      <c r="L2" s="28"/>
      <c r="M2" s="28"/>
      <c r="N2" s="28"/>
      <c r="O2" s="28"/>
      <c r="P2" s="28"/>
      <c r="Q2" s="28"/>
      <c r="R2" s="28"/>
      <c r="S2" s="28"/>
    </row>
    <row r="3" spans="1:19" ht="15.75" customHeight="1" x14ac:dyDescent="0.2">
      <c r="A3" s="27" t="s">
        <v>99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0</v>
      </c>
      <c r="G7" s="10" t="s">
        <v>246</v>
      </c>
      <c r="H7" s="18">
        <v>0</v>
      </c>
      <c r="I7" s="10" t="s">
        <v>302</v>
      </c>
      <c r="J7" s="18">
        <v>0</v>
      </c>
      <c r="K7" s="10" t="s">
        <v>246</v>
      </c>
      <c r="L7" s="18">
        <v>51.873499764895499</v>
      </c>
      <c r="M7" s="10" t="s">
        <v>152</v>
      </c>
      <c r="N7" s="18">
        <v>0</v>
      </c>
      <c r="O7" s="10" t="s">
        <v>167</v>
      </c>
      <c r="P7" s="18">
        <v>35.520111010472</v>
      </c>
      <c r="Q7" s="10" t="s">
        <v>152</v>
      </c>
      <c r="R7" s="18">
        <v>4.7446510368116801</v>
      </c>
      <c r="S7" s="10" t="s">
        <v>169</v>
      </c>
    </row>
    <row r="8" spans="1:19" x14ac:dyDescent="0.2">
      <c r="A8" s="12" t="s">
        <v>164</v>
      </c>
      <c r="B8" s="18">
        <v>0</v>
      </c>
      <c r="C8" s="10" t="s">
        <v>246</v>
      </c>
      <c r="D8" s="18">
        <v>0</v>
      </c>
      <c r="E8" s="10" t="s">
        <v>246</v>
      </c>
      <c r="F8" s="18">
        <v>0</v>
      </c>
      <c r="G8" s="10" t="s">
        <v>246</v>
      </c>
      <c r="H8" s="18">
        <v>0</v>
      </c>
      <c r="I8" s="10" t="s">
        <v>152</v>
      </c>
      <c r="J8" s="18">
        <v>0</v>
      </c>
      <c r="K8" s="10" t="s">
        <v>246</v>
      </c>
      <c r="L8" s="18">
        <v>35.033707566259203</v>
      </c>
      <c r="M8" s="10" t="s">
        <v>152</v>
      </c>
      <c r="N8" s="18">
        <v>0</v>
      </c>
      <c r="O8" s="10" t="s">
        <v>167</v>
      </c>
      <c r="P8" s="18">
        <v>31.3720008475375</v>
      </c>
      <c r="Q8" s="10" t="s">
        <v>152</v>
      </c>
      <c r="R8" s="18">
        <v>3.9221558860985901</v>
      </c>
      <c r="S8" s="10" t="s">
        <v>169</v>
      </c>
    </row>
    <row r="9" spans="1:19" x14ac:dyDescent="0.2">
      <c r="A9" s="12" t="s">
        <v>165</v>
      </c>
      <c r="B9" s="18">
        <v>0</v>
      </c>
      <c r="C9" s="10" t="s">
        <v>246</v>
      </c>
      <c r="D9" s="18">
        <v>0</v>
      </c>
      <c r="E9" s="10" t="s">
        <v>246</v>
      </c>
      <c r="F9" s="18">
        <v>0</v>
      </c>
      <c r="G9" s="10" t="s">
        <v>246</v>
      </c>
      <c r="H9" s="18">
        <v>0</v>
      </c>
      <c r="I9" s="10" t="s">
        <v>152</v>
      </c>
      <c r="J9" s="18">
        <v>0</v>
      </c>
      <c r="K9" s="10" t="s">
        <v>246</v>
      </c>
      <c r="L9" s="18">
        <v>35.063177632862299</v>
      </c>
      <c r="M9" s="10" t="s">
        <v>152</v>
      </c>
      <c r="N9" s="18">
        <v>0</v>
      </c>
      <c r="O9" s="10" t="s">
        <v>167</v>
      </c>
      <c r="P9" s="18">
        <v>27.9044004184281</v>
      </c>
      <c r="Q9" s="10" t="s">
        <v>152</v>
      </c>
      <c r="R9" s="18">
        <v>3.5807777546370101</v>
      </c>
      <c r="S9" s="10" t="s">
        <v>169</v>
      </c>
    </row>
    <row r="10" spans="1:19" x14ac:dyDescent="0.2">
      <c r="A10" s="12" t="s">
        <v>166</v>
      </c>
      <c r="B10" s="18">
        <v>0</v>
      </c>
      <c r="C10" s="10" t="s">
        <v>246</v>
      </c>
      <c r="D10" s="18">
        <v>0</v>
      </c>
      <c r="E10" s="10" t="s">
        <v>246</v>
      </c>
      <c r="F10" s="18">
        <v>0</v>
      </c>
      <c r="G10" s="10" t="s">
        <v>246</v>
      </c>
      <c r="H10" s="18">
        <v>0</v>
      </c>
      <c r="I10" s="10" t="s">
        <v>152</v>
      </c>
      <c r="J10" s="18">
        <v>0</v>
      </c>
      <c r="K10" s="10" t="s">
        <v>246</v>
      </c>
      <c r="L10" s="18">
        <v>29.488776870216402</v>
      </c>
      <c r="M10" s="10" t="s">
        <v>152</v>
      </c>
      <c r="N10" s="18">
        <v>0</v>
      </c>
      <c r="O10" s="10" t="s">
        <v>167</v>
      </c>
      <c r="P10" s="18">
        <v>26.935505259553199</v>
      </c>
      <c r="Q10" s="10" t="s">
        <v>152</v>
      </c>
      <c r="R10" s="18">
        <v>3.3523499024607801</v>
      </c>
      <c r="S10" s="10" t="s">
        <v>169</v>
      </c>
    </row>
    <row r="11" spans="1:19" x14ac:dyDescent="0.2">
      <c r="A11" s="12" t="s">
        <v>170</v>
      </c>
      <c r="B11" s="18">
        <v>0</v>
      </c>
      <c r="C11" s="10" t="s">
        <v>246</v>
      </c>
      <c r="D11" s="18">
        <v>0</v>
      </c>
      <c r="E11" s="10" t="s">
        <v>246</v>
      </c>
      <c r="F11" s="18">
        <v>0</v>
      </c>
      <c r="G11" s="10" t="s">
        <v>246</v>
      </c>
      <c r="H11" s="18">
        <v>0</v>
      </c>
      <c r="I11" s="10" t="s">
        <v>152</v>
      </c>
      <c r="J11" s="18">
        <v>0</v>
      </c>
      <c r="K11" s="10" t="s">
        <v>246</v>
      </c>
      <c r="L11" s="18">
        <v>0</v>
      </c>
      <c r="M11" s="10" t="s">
        <v>409</v>
      </c>
      <c r="N11" s="18">
        <v>0</v>
      </c>
      <c r="O11" s="10" t="s">
        <v>167</v>
      </c>
      <c r="P11" s="18">
        <v>26.273471296445901</v>
      </c>
      <c r="Q11" s="10" t="s">
        <v>152</v>
      </c>
      <c r="R11" s="18">
        <v>2.5839706457043499</v>
      </c>
      <c r="S11" s="10" t="s">
        <v>169</v>
      </c>
    </row>
    <row r="12" spans="1:19" x14ac:dyDescent="0.2">
      <c r="A12" s="12" t="s">
        <v>171</v>
      </c>
      <c r="B12" s="18">
        <v>0</v>
      </c>
      <c r="C12" s="10" t="s">
        <v>246</v>
      </c>
      <c r="D12" s="18">
        <v>0</v>
      </c>
      <c r="E12" s="10" t="s">
        <v>246</v>
      </c>
      <c r="F12" s="18">
        <v>0</v>
      </c>
      <c r="G12" s="10" t="s">
        <v>246</v>
      </c>
      <c r="H12" s="18">
        <v>0</v>
      </c>
      <c r="I12" s="10" t="s">
        <v>152</v>
      </c>
      <c r="J12" s="18">
        <v>0</v>
      </c>
      <c r="K12" s="10" t="s">
        <v>246</v>
      </c>
      <c r="L12" s="18">
        <v>0</v>
      </c>
      <c r="M12" s="10" t="s">
        <v>246</v>
      </c>
      <c r="N12" s="18">
        <v>0</v>
      </c>
      <c r="O12" s="10" t="s">
        <v>167</v>
      </c>
      <c r="P12" s="18">
        <v>25.223479268913401</v>
      </c>
      <c r="Q12" s="10" t="s">
        <v>152</v>
      </c>
      <c r="R12" s="18">
        <v>2.4918402449196502</v>
      </c>
      <c r="S12" s="10" t="s">
        <v>169</v>
      </c>
    </row>
    <row r="13" spans="1:19" x14ac:dyDescent="0.2">
      <c r="A13" s="12" t="s">
        <v>172</v>
      </c>
      <c r="B13" s="18">
        <v>0</v>
      </c>
      <c r="C13" s="10" t="s">
        <v>246</v>
      </c>
      <c r="D13" s="18">
        <v>0</v>
      </c>
      <c r="E13" s="10" t="s">
        <v>246</v>
      </c>
      <c r="F13" s="18">
        <v>0</v>
      </c>
      <c r="G13" s="10" t="s">
        <v>246</v>
      </c>
      <c r="H13" s="18">
        <v>0</v>
      </c>
      <c r="I13" s="10" t="s">
        <v>152</v>
      </c>
      <c r="J13" s="18">
        <v>0</v>
      </c>
      <c r="K13" s="10" t="s">
        <v>246</v>
      </c>
      <c r="L13" s="18">
        <v>0</v>
      </c>
      <c r="M13" s="10" t="s">
        <v>246</v>
      </c>
      <c r="N13" s="18">
        <v>0</v>
      </c>
      <c r="O13" s="10" t="s">
        <v>167</v>
      </c>
      <c r="P13" s="18">
        <v>22.8991233480603</v>
      </c>
      <c r="Q13" s="10" t="s">
        <v>152</v>
      </c>
      <c r="R13" s="18">
        <v>2.2743437259167099</v>
      </c>
      <c r="S13" s="10" t="s">
        <v>169</v>
      </c>
    </row>
    <row r="14" spans="1:19" x14ac:dyDescent="0.2">
      <c r="A14" s="12" t="s">
        <v>173</v>
      </c>
      <c r="B14" s="18">
        <v>0</v>
      </c>
      <c r="C14" s="10" t="s">
        <v>246</v>
      </c>
      <c r="D14" s="18">
        <v>0</v>
      </c>
      <c r="E14" s="10" t="s">
        <v>246</v>
      </c>
      <c r="F14" s="18">
        <v>0</v>
      </c>
      <c r="G14" s="10" t="s">
        <v>246</v>
      </c>
      <c r="H14" s="18">
        <v>0</v>
      </c>
      <c r="I14" s="10" t="s">
        <v>152</v>
      </c>
      <c r="J14" s="18">
        <v>0</v>
      </c>
      <c r="K14" s="10" t="s">
        <v>246</v>
      </c>
      <c r="L14" s="18">
        <v>0</v>
      </c>
      <c r="M14" s="10" t="s">
        <v>246</v>
      </c>
      <c r="N14" s="18">
        <v>0</v>
      </c>
      <c r="O14" s="10" t="s">
        <v>167</v>
      </c>
      <c r="P14" s="18">
        <v>21.676734036218999</v>
      </c>
      <c r="Q14" s="10" t="s">
        <v>152</v>
      </c>
      <c r="R14" s="18">
        <v>2.1690279253542202</v>
      </c>
      <c r="S14" s="10" t="s">
        <v>169</v>
      </c>
    </row>
    <row r="15" spans="1:19" x14ac:dyDescent="0.2">
      <c r="A15" s="12" t="s">
        <v>174</v>
      </c>
      <c r="B15" s="18">
        <v>0</v>
      </c>
      <c r="C15" s="10" t="s">
        <v>246</v>
      </c>
      <c r="D15" s="18">
        <v>0</v>
      </c>
      <c r="E15" s="10" t="s">
        <v>246</v>
      </c>
      <c r="F15" s="18">
        <v>0</v>
      </c>
      <c r="G15" s="10" t="s">
        <v>246</v>
      </c>
      <c r="H15" s="18">
        <v>0</v>
      </c>
      <c r="I15" s="10" t="s">
        <v>152</v>
      </c>
      <c r="J15" s="18">
        <v>0</v>
      </c>
      <c r="K15" s="10" t="s">
        <v>246</v>
      </c>
      <c r="L15" s="18">
        <v>0</v>
      </c>
      <c r="M15" s="10" t="s">
        <v>246</v>
      </c>
      <c r="N15" s="18">
        <v>0</v>
      </c>
      <c r="O15" s="10" t="s">
        <v>167</v>
      </c>
      <c r="P15" s="18">
        <v>21.385669219766399</v>
      </c>
      <c r="Q15" s="10" t="s">
        <v>152</v>
      </c>
      <c r="R15" s="18">
        <v>2.1615157685244801</v>
      </c>
      <c r="S15" s="10" t="s">
        <v>169</v>
      </c>
    </row>
    <row r="16" spans="1:19" x14ac:dyDescent="0.2">
      <c r="A16" s="12" t="s">
        <v>176</v>
      </c>
      <c r="B16" s="18">
        <v>0</v>
      </c>
      <c r="C16" s="10" t="s">
        <v>246</v>
      </c>
      <c r="D16" s="18">
        <v>0</v>
      </c>
      <c r="E16" s="10" t="s">
        <v>246</v>
      </c>
      <c r="F16" s="18">
        <v>0</v>
      </c>
      <c r="G16" s="10" t="s">
        <v>246</v>
      </c>
      <c r="H16" s="18">
        <v>0</v>
      </c>
      <c r="I16" s="10" t="s">
        <v>152</v>
      </c>
      <c r="J16" s="18">
        <v>0</v>
      </c>
      <c r="K16" s="10" t="s">
        <v>246</v>
      </c>
      <c r="L16" s="18">
        <v>0</v>
      </c>
      <c r="M16" s="10" t="s">
        <v>246</v>
      </c>
      <c r="N16" s="18">
        <v>0</v>
      </c>
      <c r="O16" s="10" t="s">
        <v>167</v>
      </c>
      <c r="P16" s="18">
        <v>20.8848206440654</v>
      </c>
      <c r="Q16" s="10" t="s">
        <v>152</v>
      </c>
      <c r="R16" s="18">
        <v>2.1340144674129502</v>
      </c>
      <c r="S16" s="10" t="s">
        <v>169</v>
      </c>
    </row>
    <row r="17" spans="1:19" x14ac:dyDescent="0.2">
      <c r="A17" s="12" t="s">
        <v>177</v>
      </c>
      <c r="B17" s="18">
        <v>0</v>
      </c>
      <c r="C17" s="10" t="s">
        <v>246</v>
      </c>
      <c r="D17" s="18">
        <v>0</v>
      </c>
      <c r="E17" s="10" t="s">
        <v>246</v>
      </c>
      <c r="F17" s="18">
        <v>0</v>
      </c>
      <c r="G17" s="10" t="s">
        <v>246</v>
      </c>
      <c r="H17" s="18">
        <v>0</v>
      </c>
      <c r="I17" s="10" t="s">
        <v>152</v>
      </c>
      <c r="J17" s="18">
        <v>0</v>
      </c>
      <c r="K17" s="10" t="s">
        <v>246</v>
      </c>
      <c r="L17" s="18">
        <v>0</v>
      </c>
      <c r="M17" s="10" t="s">
        <v>246</v>
      </c>
      <c r="N17" s="18">
        <v>0</v>
      </c>
      <c r="O17" s="10" t="s">
        <v>167</v>
      </c>
      <c r="P17" s="18">
        <v>17.005077786965799</v>
      </c>
      <c r="Q17" s="10" t="s">
        <v>152</v>
      </c>
      <c r="R17" s="18">
        <v>1.75299658461658</v>
      </c>
      <c r="S17" s="10" t="s">
        <v>169</v>
      </c>
    </row>
    <row r="18" spans="1:19" x14ac:dyDescent="0.2">
      <c r="A18" s="12" t="s">
        <v>178</v>
      </c>
      <c r="B18" s="18">
        <v>0</v>
      </c>
      <c r="C18" s="10" t="s">
        <v>246</v>
      </c>
      <c r="D18" s="18">
        <v>0</v>
      </c>
      <c r="E18" s="10" t="s">
        <v>246</v>
      </c>
      <c r="F18" s="18">
        <v>0</v>
      </c>
      <c r="G18" s="10" t="s">
        <v>246</v>
      </c>
      <c r="H18" s="18">
        <v>0</v>
      </c>
      <c r="I18" s="10" t="s">
        <v>152</v>
      </c>
      <c r="J18" s="18">
        <v>0</v>
      </c>
      <c r="K18" s="10" t="s">
        <v>246</v>
      </c>
      <c r="L18" s="18">
        <v>0</v>
      </c>
      <c r="M18" s="10" t="s">
        <v>246</v>
      </c>
      <c r="N18" s="18">
        <v>0</v>
      </c>
      <c r="O18" s="10" t="s">
        <v>167</v>
      </c>
      <c r="P18" s="18">
        <v>19.9659663819379</v>
      </c>
      <c r="Q18" s="10" t="s">
        <v>152</v>
      </c>
      <c r="R18" s="18">
        <v>2.0798082710772601</v>
      </c>
      <c r="S18" s="10" t="s">
        <v>169</v>
      </c>
    </row>
    <row r="19" spans="1:19" x14ac:dyDescent="0.2">
      <c r="A19" s="12" t="s">
        <v>179</v>
      </c>
      <c r="B19" s="18">
        <v>0</v>
      </c>
      <c r="C19" s="10" t="s">
        <v>246</v>
      </c>
      <c r="D19" s="18">
        <v>0</v>
      </c>
      <c r="E19" s="10" t="s">
        <v>246</v>
      </c>
      <c r="F19" s="18">
        <v>0</v>
      </c>
      <c r="G19" s="10" t="s">
        <v>246</v>
      </c>
      <c r="H19" s="18">
        <v>0</v>
      </c>
      <c r="I19" s="10" t="s">
        <v>152</v>
      </c>
      <c r="J19" s="18">
        <v>0</v>
      </c>
      <c r="K19" s="10" t="s">
        <v>246</v>
      </c>
      <c r="L19" s="18">
        <v>0</v>
      </c>
      <c r="M19" s="10" t="s">
        <v>246</v>
      </c>
      <c r="N19" s="18">
        <v>0</v>
      </c>
      <c r="O19" s="10" t="s">
        <v>167</v>
      </c>
      <c r="P19" s="18">
        <v>18.538990265479001</v>
      </c>
      <c r="Q19" s="10" t="s">
        <v>152</v>
      </c>
      <c r="R19" s="18">
        <v>1.9574928714223401</v>
      </c>
      <c r="S19" s="10" t="s">
        <v>169</v>
      </c>
    </row>
    <row r="20" spans="1:19" x14ac:dyDescent="0.2">
      <c r="A20" s="12" t="s">
        <v>180</v>
      </c>
      <c r="B20" s="18">
        <v>0</v>
      </c>
      <c r="C20" s="10" t="s">
        <v>246</v>
      </c>
      <c r="D20" s="18">
        <v>0</v>
      </c>
      <c r="E20" s="10" t="s">
        <v>246</v>
      </c>
      <c r="F20" s="18">
        <v>0</v>
      </c>
      <c r="G20" s="10" t="s">
        <v>246</v>
      </c>
      <c r="H20" s="18">
        <v>0</v>
      </c>
      <c r="I20" s="10" t="s">
        <v>152</v>
      </c>
      <c r="J20" s="18">
        <v>0</v>
      </c>
      <c r="K20" s="10" t="s">
        <v>246</v>
      </c>
      <c r="L20" s="18">
        <v>0</v>
      </c>
      <c r="M20" s="10" t="s">
        <v>246</v>
      </c>
      <c r="N20" s="18">
        <v>0</v>
      </c>
      <c r="O20" s="10" t="s">
        <v>167</v>
      </c>
      <c r="P20" s="18">
        <v>18.249953836650299</v>
      </c>
      <c r="Q20" s="10" t="s">
        <v>152</v>
      </c>
      <c r="R20" s="18">
        <v>1.9471384856212</v>
      </c>
      <c r="S20" s="10" t="s">
        <v>169</v>
      </c>
    </row>
    <row r="21" spans="1:19" x14ac:dyDescent="0.2">
      <c r="A21" s="12" t="s">
        <v>181</v>
      </c>
      <c r="B21" s="18">
        <v>0</v>
      </c>
      <c r="C21" s="10" t="s">
        <v>246</v>
      </c>
      <c r="D21" s="18">
        <v>0</v>
      </c>
      <c r="E21" s="10" t="s">
        <v>246</v>
      </c>
      <c r="F21" s="18">
        <v>0</v>
      </c>
      <c r="G21" s="10" t="s">
        <v>246</v>
      </c>
      <c r="H21" s="18">
        <v>0</v>
      </c>
      <c r="I21" s="10" t="s">
        <v>152</v>
      </c>
      <c r="J21" s="18">
        <v>0</v>
      </c>
      <c r="K21" s="10" t="s">
        <v>246</v>
      </c>
      <c r="L21" s="18">
        <v>0</v>
      </c>
      <c r="M21" s="10" t="s">
        <v>246</v>
      </c>
      <c r="N21" s="18">
        <v>0</v>
      </c>
      <c r="O21" s="10" t="s">
        <v>167</v>
      </c>
      <c r="P21" s="18">
        <v>18.577087326045799</v>
      </c>
      <c r="Q21" s="10" t="s">
        <v>152</v>
      </c>
      <c r="R21" s="18">
        <v>1.98574967185759</v>
      </c>
      <c r="S21" s="10" t="s">
        <v>169</v>
      </c>
    </row>
    <row r="22" spans="1:19" x14ac:dyDescent="0.2">
      <c r="A22" s="12" t="s">
        <v>182</v>
      </c>
      <c r="B22" s="18">
        <v>0</v>
      </c>
      <c r="C22" s="10" t="s">
        <v>246</v>
      </c>
      <c r="D22" s="18">
        <v>0</v>
      </c>
      <c r="E22" s="10" t="s">
        <v>246</v>
      </c>
      <c r="F22" s="18">
        <v>0</v>
      </c>
      <c r="G22" s="10" t="s">
        <v>246</v>
      </c>
      <c r="H22" s="18">
        <v>0</v>
      </c>
      <c r="I22" s="10" t="s">
        <v>152</v>
      </c>
      <c r="J22" s="18">
        <v>0</v>
      </c>
      <c r="K22" s="10" t="s">
        <v>246</v>
      </c>
      <c r="L22" s="18">
        <v>0</v>
      </c>
      <c r="M22" s="10" t="s">
        <v>246</v>
      </c>
      <c r="N22" s="18">
        <v>0</v>
      </c>
      <c r="O22" s="10" t="s">
        <v>167</v>
      </c>
      <c r="P22" s="18">
        <v>15.5587920130929</v>
      </c>
      <c r="Q22" s="10" t="s">
        <v>152</v>
      </c>
      <c r="R22" s="18">
        <v>1.6547828042219099</v>
      </c>
      <c r="S22" s="10" t="s">
        <v>169</v>
      </c>
    </row>
    <row r="23" spans="1:19" x14ac:dyDescent="0.2">
      <c r="A23" s="12" t="s">
        <v>184</v>
      </c>
      <c r="B23" s="18">
        <v>0</v>
      </c>
      <c r="C23" s="10" t="s">
        <v>246</v>
      </c>
      <c r="D23" s="18">
        <v>0</v>
      </c>
      <c r="E23" s="10" t="s">
        <v>246</v>
      </c>
      <c r="F23" s="18">
        <v>0</v>
      </c>
      <c r="G23" s="10" t="s">
        <v>246</v>
      </c>
      <c r="H23" s="18">
        <v>0</v>
      </c>
      <c r="I23" s="10" t="s">
        <v>152</v>
      </c>
      <c r="J23" s="18">
        <v>0</v>
      </c>
      <c r="K23" s="10" t="s">
        <v>246</v>
      </c>
      <c r="L23" s="18">
        <v>0</v>
      </c>
      <c r="M23" s="10" t="s">
        <v>246</v>
      </c>
      <c r="N23" s="18">
        <v>0</v>
      </c>
      <c r="O23" s="10" t="s">
        <v>167</v>
      </c>
      <c r="P23" s="18">
        <v>20.974207450586601</v>
      </c>
      <c r="Q23" s="10" t="s">
        <v>152</v>
      </c>
      <c r="R23" s="18">
        <v>2.2118848055595901</v>
      </c>
      <c r="S23" s="10" t="s">
        <v>169</v>
      </c>
    </row>
    <row r="24" spans="1:19" x14ac:dyDescent="0.2">
      <c r="A24" s="12" t="s">
        <v>185</v>
      </c>
      <c r="B24" s="18">
        <v>0</v>
      </c>
      <c r="C24" s="10" t="s">
        <v>246</v>
      </c>
      <c r="D24" s="18">
        <v>0</v>
      </c>
      <c r="E24" s="10" t="s">
        <v>246</v>
      </c>
      <c r="F24" s="18">
        <v>0</v>
      </c>
      <c r="G24" s="10" t="s">
        <v>246</v>
      </c>
      <c r="H24" s="18">
        <v>0</v>
      </c>
      <c r="I24" s="10" t="s">
        <v>152</v>
      </c>
      <c r="J24" s="18">
        <v>0</v>
      </c>
      <c r="K24" s="10" t="s">
        <v>246</v>
      </c>
      <c r="L24" s="18">
        <v>0</v>
      </c>
      <c r="M24" s="10" t="s">
        <v>246</v>
      </c>
      <c r="N24" s="18">
        <v>0</v>
      </c>
      <c r="O24" s="10" t="s">
        <v>167</v>
      </c>
      <c r="P24" s="18">
        <v>22.104927077902399</v>
      </c>
      <c r="Q24" s="10" t="s">
        <v>152</v>
      </c>
      <c r="R24" s="18">
        <v>2.3114508584411202</v>
      </c>
      <c r="S24" s="10" t="s">
        <v>169</v>
      </c>
    </row>
    <row r="25" spans="1:19" x14ac:dyDescent="0.2">
      <c r="A25" s="12" t="s">
        <v>187</v>
      </c>
      <c r="B25" s="18">
        <v>0</v>
      </c>
      <c r="C25" s="10" t="s">
        <v>246</v>
      </c>
      <c r="D25" s="18">
        <v>0</v>
      </c>
      <c r="E25" s="10" t="s">
        <v>246</v>
      </c>
      <c r="F25" s="18">
        <v>0</v>
      </c>
      <c r="G25" s="10" t="s">
        <v>246</v>
      </c>
      <c r="H25" s="18">
        <v>0</v>
      </c>
      <c r="I25" s="10" t="s">
        <v>152</v>
      </c>
      <c r="J25" s="18">
        <v>0</v>
      </c>
      <c r="K25" s="10" t="s">
        <v>246</v>
      </c>
      <c r="L25" s="18">
        <v>0</v>
      </c>
      <c r="M25" s="10" t="s">
        <v>246</v>
      </c>
      <c r="N25" s="18">
        <v>0</v>
      </c>
      <c r="O25" s="10" t="s">
        <v>167</v>
      </c>
      <c r="P25" s="18">
        <v>21.581725451848001</v>
      </c>
      <c r="Q25" s="10" t="s">
        <v>152</v>
      </c>
      <c r="R25" s="18">
        <v>2.2449688769855798</v>
      </c>
      <c r="S25" s="10" t="s">
        <v>169</v>
      </c>
    </row>
    <row r="26" spans="1:19" x14ac:dyDescent="0.2">
      <c r="A26" s="12" t="s">
        <v>188</v>
      </c>
      <c r="B26" s="18">
        <v>0</v>
      </c>
      <c r="C26" s="10" t="s">
        <v>246</v>
      </c>
      <c r="D26" s="18">
        <v>0</v>
      </c>
      <c r="E26" s="10" t="s">
        <v>246</v>
      </c>
      <c r="F26" s="18">
        <v>0</v>
      </c>
      <c r="G26" s="10" t="s">
        <v>246</v>
      </c>
      <c r="H26" s="18">
        <v>0</v>
      </c>
      <c r="I26" s="10" t="s">
        <v>152</v>
      </c>
      <c r="J26" s="18">
        <v>0</v>
      </c>
      <c r="K26" s="10" t="s">
        <v>246</v>
      </c>
      <c r="L26" s="18">
        <v>0</v>
      </c>
      <c r="M26" s="10" t="s">
        <v>246</v>
      </c>
      <c r="N26" s="18">
        <v>0</v>
      </c>
      <c r="O26" s="10" t="s">
        <v>167</v>
      </c>
      <c r="P26" s="18">
        <v>19.287082858962201</v>
      </c>
      <c r="Q26" s="10" t="s">
        <v>152</v>
      </c>
      <c r="R26" s="18">
        <v>2.00244708767227</v>
      </c>
      <c r="S26" s="10" t="s">
        <v>169</v>
      </c>
    </row>
    <row r="27" spans="1:19" x14ac:dyDescent="0.2">
      <c r="A27" s="12" t="s">
        <v>189</v>
      </c>
      <c r="B27" s="18">
        <v>0</v>
      </c>
      <c r="C27" s="10" t="s">
        <v>246</v>
      </c>
      <c r="D27" s="18">
        <v>0</v>
      </c>
      <c r="E27" s="10" t="s">
        <v>246</v>
      </c>
      <c r="F27" s="18">
        <v>0</v>
      </c>
      <c r="G27" s="10" t="s">
        <v>246</v>
      </c>
      <c r="H27" s="18">
        <v>0</v>
      </c>
      <c r="I27" s="10" t="s">
        <v>152</v>
      </c>
      <c r="J27" s="18">
        <v>0</v>
      </c>
      <c r="K27" s="10" t="s">
        <v>246</v>
      </c>
      <c r="L27" s="18">
        <v>0</v>
      </c>
      <c r="M27" s="10" t="s">
        <v>246</v>
      </c>
      <c r="N27" s="18">
        <v>0</v>
      </c>
      <c r="O27" s="10" t="s">
        <v>167</v>
      </c>
      <c r="P27" s="18">
        <v>17.097673818908302</v>
      </c>
      <c r="Q27" s="10" t="s">
        <v>152</v>
      </c>
      <c r="R27" s="18">
        <v>1.7820372900725401</v>
      </c>
      <c r="S27" s="10" t="s">
        <v>169</v>
      </c>
    </row>
    <row r="28" spans="1:19" x14ac:dyDescent="0.2">
      <c r="A28" s="12" t="s">
        <v>190</v>
      </c>
      <c r="B28" s="18">
        <v>0</v>
      </c>
      <c r="C28" s="10" t="s">
        <v>246</v>
      </c>
      <c r="D28" s="18">
        <v>0</v>
      </c>
      <c r="E28" s="10" t="s">
        <v>246</v>
      </c>
      <c r="F28" s="18">
        <v>0</v>
      </c>
      <c r="G28" s="10" t="s">
        <v>246</v>
      </c>
      <c r="H28" s="18">
        <v>0</v>
      </c>
      <c r="I28" s="10" t="s">
        <v>152</v>
      </c>
      <c r="J28" s="18">
        <v>0</v>
      </c>
      <c r="K28" s="10" t="s">
        <v>246</v>
      </c>
      <c r="L28" s="18">
        <v>0</v>
      </c>
      <c r="M28" s="10" t="s">
        <v>246</v>
      </c>
      <c r="N28" s="18">
        <v>0</v>
      </c>
      <c r="O28" s="10" t="s">
        <v>167</v>
      </c>
      <c r="P28" s="18">
        <v>25.263805310055599</v>
      </c>
      <c r="Q28" s="10" t="s">
        <v>152</v>
      </c>
      <c r="R28" s="18">
        <v>2.6590629546649698</v>
      </c>
      <c r="S28" s="10" t="s">
        <v>169</v>
      </c>
    </row>
    <row r="29" spans="1:19" x14ac:dyDescent="0.2">
      <c r="A29" s="12" t="s">
        <v>191</v>
      </c>
      <c r="B29" s="18">
        <v>0</v>
      </c>
      <c r="C29" s="10" t="s">
        <v>246</v>
      </c>
      <c r="D29" s="18">
        <v>0</v>
      </c>
      <c r="E29" s="10" t="s">
        <v>246</v>
      </c>
      <c r="F29" s="18">
        <v>0</v>
      </c>
      <c r="G29" s="10" t="s">
        <v>246</v>
      </c>
      <c r="H29" s="18">
        <v>0</v>
      </c>
      <c r="I29" s="10" t="s">
        <v>152</v>
      </c>
      <c r="J29" s="18">
        <v>0</v>
      </c>
      <c r="K29" s="10" t="s">
        <v>246</v>
      </c>
      <c r="L29" s="18">
        <v>0</v>
      </c>
      <c r="M29" s="10" t="s">
        <v>246</v>
      </c>
      <c r="N29" s="18">
        <v>0</v>
      </c>
      <c r="O29" s="10" t="s">
        <v>167</v>
      </c>
      <c r="P29" s="18">
        <v>27.144126993842999</v>
      </c>
      <c r="Q29" s="10" t="s">
        <v>152</v>
      </c>
      <c r="R29" s="18">
        <v>2.8798162389374702</v>
      </c>
      <c r="S29" s="10" t="s">
        <v>169</v>
      </c>
    </row>
    <row r="30" spans="1:19" x14ac:dyDescent="0.2">
      <c r="A30" s="12" t="s">
        <v>192</v>
      </c>
      <c r="B30" s="18">
        <v>0</v>
      </c>
      <c r="C30" s="10" t="s">
        <v>246</v>
      </c>
      <c r="D30" s="18">
        <v>0</v>
      </c>
      <c r="E30" s="10" t="s">
        <v>246</v>
      </c>
      <c r="F30" s="18">
        <v>0</v>
      </c>
      <c r="G30" s="10" t="s">
        <v>246</v>
      </c>
      <c r="H30" s="18">
        <v>0</v>
      </c>
      <c r="I30" s="10" t="s">
        <v>152</v>
      </c>
      <c r="J30" s="18">
        <v>0</v>
      </c>
      <c r="K30" s="10" t="s">
        <v>246</v>
      </c>
      <c r="L30" s="18">
        <v>0</v>
      </c>
      <c r="M30" s="10" t="s">
        <v>246</v>
      </c>
      <c r="N30" s="18">
        <v>0</v>
      </c>
      <c r="O30" s="10" t="s">
        <v>167</v>
      </c>
      <c r="P30" s="18">
        <v>29.534502421149199</v>
      </c>
      <c r="Q30" s="10" t="s">
        <v>152</v>
      </c>
      <c r="R30" s="18">
        <v>3.1569466547245</v>
      </c>
      <c r="S30" s="10" t="s">
        <v>169</v>
      </c>
    </row>
    <row r="31" spans="1:19" x14ac:dyDescent="0.2">
      <c r="A31" s="12" t="s">
        <v>193</v>
      </c>
      <c r="B31" s="18">
        <v>0</v>
      </c>
      <c r="C31" s="10" t="s">
        <v>246</v>
      </c>
      <c r="D31" s="18">
        <v>0</v>
      </c>
      <c r="E31" s="10" t="s">
        <v>246</v>
      </c>
      <c r="F31" s="18">
        <v>0</v>
      </c>
      <c r="G31" s="10" t="s">
        <v>246</v>
      </c>
      <c r="H31" s="18">
        <v>0</v>
      </c>
      <c r="I31" s="10" t="s">
        <v>152</v>
      </c>
      <c r="J31" s="18">
        <v>0</v>
      </c>
      <c r="K31" s="10" t="s">
        <v>246</v>
      </c>
      <c r="L31" s="18">
        <v>0</v>
      </c>
      <c r="M31" s="10" t="s">
        <v>186</v>
      </c>
      <c r="N31" s="18">
        <v>0</v>
      </c>
      <c r="O31" s="10" t="s">
        <v>167</v>
      </c>
      <c r="P31" s="18">
        <v>22.987620452675799</v>
      </c>
      <c r="Q31" s="10" t="s">
        <v>152</v>
      </c>
      <c r="R31" s="18">
        <v>2.48445762180729</v>
      </c>
      <c r="S31" s="10" t="s">
        <v>169</v>
      </c>
    </row>
    <row r="32" spans="1:19" x14ac:dyDescent="0.2">
      <c r="A32" s="15" t="s">
        <v>195</v>
      </c>
      <c r="B32" s="19">
        <v>0</v>
      </c>
      <c r="C32" s="14" t="s">
        <v>246</v>
      </c>
      <c r="D32" s="19">
        <v>0</v>
      </c>
      <c r="E32" s="14" t="s">
        <v>246</v>
      </c>
      <c r="F32" s="19">
        <v>0</v>
      </c>
      <c r="G32" s="14" t="s">
        <v>246</v>
      </c>
      <c r="H32" s="19">
        <v>0</v>
      </c>
      <c r="I32" s="14" t="s">
        <v>152</v>
      </c>
      <c r="J32" s="19">
        <v>0</v>
      </c>
      <c r="K32" s="14" t="s">
        <v>246</v>
      </c>
      <c r="L32" s="19">
        <v>0</v>
      </c>
      <c r="M32" s="14" t="s">
        <v>186</v>
      </c>
      <c r="N32" s="19">
        <v>0</v>
      </c>
      <c r="O32" s="14" t="s">
        <v>167</v>
      </c>
      <c r="P32" s="19">
        <v>23.005098369349401</v>
      </c>
      <c r="Q32" s="14" t="s">
        <v>152</v>
      </c>
      <c r="R32" s="19">
        <v>2.5096672456909701</v>
      </c>
      <c r="S32" s="14" t="s">
        <v>169</v>
      </c>
    </row>
    <row r="34" spans="1:2" x14ac:dyDescent="0.2">
      <c r="A34" s="16" t="s">
        <v>196</v>
      </c>
      <c r="B34" s="16" t="s">
        <v>211</v>
      </c>
    </row>
    <row r="36" spans="1:2" x14ac:dyDescent="0.2">
      <c r="B36" s="16" t="s">
        <v>400</v>
      </c>
    </row>
    <row r="37" spans="1:2" x14ac:dyDescent="0.2">
      <c r="B37" s="16" t="s">
        <v>401</v>
      </c>
    </row>
    <row r="38" spans="1:2" x14ac:dyDescent="0.2">
      <c r="B38" s="16" t="s">
        <v>410</v>
      </c>
    </row>
    <row r="39" spans="1:2" x14ac:dyDescent="0.2">
      <c r="B39" s="16" t="s">
        <v>411</v>
      </c>
    </row>
    <row r="41" spans="1:2" x14ac:dyDescent="0.2">
      <c r="B41" s="16" t="s">
        <v>203</v>
      </c>
    </row>
    <row r="42" spans="1:2" x14ac:dyDescent="0.2">
      <c r="B42" s="16" t="s">
        <v>250</v>
      </c>
    </row>
    <row r="43" spans="1:2" x14ac:dyDescent="0.2">
      <c r="B43" s="16" t="s">
        <v>204</v>
      </c>
    </row>
    <row r="46" spans="1:2" x14ac:dyDescent="0.2">
      <c r="A46" s="17" t="str">
        <f>HYPERLINK("#'MINOR_GAMING 7'!A2", "&lt;&lt;&lt; Previous table")</f>
        <v>&lt;&lt;&lt; Previous table</v>
      </c>
    </row>
    <row r="47" spans="1:2" x14ac:dyDescent="0.2">
      <c r="A47" s="17" t="str">
        <f>HYPERLINK("#'MINOR_GAMING 9'!A2",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HYPERLINK("#'INDEX'!B89", "Link to index")</f>
        <v>Link to index</v>
      </c>
    </row>
    <row r="2" spans="1:19" ht="15.75" customHeight="1" x14ac:dyDescent="0.2">
      <c r="A2" s="27" t="s">
        <v>415</v>
      </c>
      <c r="B2" s="28"/>
      <c r="C2" s="28"/>
      <c r="D2" s="28"/>
      <c r="E2" s="28"/>
      <c r="F2" s="28"/>
      <c r="G2" s="28"/>
      <c r="H2" s="28"/>
      <c r="I2" s="28"/>
      <c r="J2" s="28"/>
      <c r="K2" s="28"/>
      <c r="L2" s="28"/>
      <c r="M2" s="28"/>
      <c r="N2" s="28"/>
      <c r="O2" s="28"/>
      <c r="P2" s="28"/>
      <c r="Q2" s="28"/>
      <c r="R2" s="28"/>
      <c r="S2" s="28"/>
    </row>
    <row r="3" spans="1:19" ht="15.75" customHeight="1" x14ac:dyDescent="0.2">
      <c r="A3" s="27" t="s">
        <v>100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9">
        <v>0</v>
      </c>
      <c r="C7" s="10" t="s">
        <v>246</v>
      </c>
      <c r="D7" s="9">
        <v>0</v>
      </c>
      <c r="E7" s="10" t="s">
        <v>246</v>
      </c>
      <c r="F7" s="9">
        <v>0</v>
      </c>
      <c r="G7" s="10" t="s">
        <v>246</v>
      </c>
      <c r="H7" s="9">
        <v>0</v>
      </c>
      <c r="I7" s="10" t="s">
        <v>302</v>
      </c>
      <c r="J7" s="9">
        <v>0</v>
      </c>
      <c r="K7" s="10" t="s">
        <v>246</v>
      </c>
      <c r="L7" s="9">
        <v>0.11108537637058</v>
      </c>
      <c r="M7" s="10" t="s">
        <v>152</v>
      </c>
      <c r="N7" s="9">
        <v>0</v>
      </c>
      <c r="O7" s="10" t="s">
        <v>167</v>
      </c>
      <c r="P7" s="9">
        <v>6.2186980432280402E-2</v>
      </c>
      <c r="Q7" s="10" t="s">
        <v>152</v>
      </c>
      <c r="R7" s="9">
        <v>7.9673549007092705E-3</v>
      </c>
      <c r="S7" s="10" t="s">
        <v>169</v>
      </c>
    </row>
    <row r="8" spans="1:19" x14ac:dyDescent="0.2">
      <c r="A8" s="12" t="s">
        <v>164</v>
      </c>
      <c r="B8" s="9">
        <v>0</v>
      </c>
      <c r="C8" s="10" t="s">
        <v>246</v>
      </c>
      <c r="D8" s="9">
        <v>0</v>
      </c>
      <c r="E8" s="10" t="s">
        <v>246</v>
      </c>
      <c r="F8" s="9">
        <v>0</v>
      </c>
      <c r="G8" s="10" t="s">
        <v>246</v>
      </c>
      <c r="H8" s="9">
        <v>0</v>
      </c>
      <c r="I8" s="10" t="s">
        <v>152</v>
      </c>
      <c r="J8" s="9">
        <v>0</v>
      </c>
      <c r="K8" s="10" t="s">
        <v>246</v>
      </c>
      <c r="L8" s="9">
        <v>7.3381637042907302E-2</v>
      </c>
      <c r="M8" s="10" t="s">
        <v>152</v>
      </c>
      <c r="N8" s="9">
        <v>0</v>
      </c>
      <c r="O8" s="10" t="s">
        <v>167</v>
      </c>
      <c r="P8" s="9">
        <v>5.4346142109340197E-2</v>
      </c>
      <c r="Q8" s="10" t="s">
        <v>152</v>
      </c>
      <c r="R8" s="9">
        <v>6.4656739213440201E-3</v>
      </c>
      <c r="S8" s="10" t="s">
        <v>169</v>
      </c>
    </row>
    <row r="9" spans="1:19" x14ac:dyDescent="0.2">
      <c r="A9" s="12" t="s">
        <v>165</v>
      </c>
      <c r="B9" s="9">
        <v>0</v>
      </c>
      <c r="C9" s="10" t="s">
        <v>246</v>
      </c>
      <c r="D9" s="9">
        <v>0</v>
      </c>
      <c r="E9" s="10" t="s">
        <v>246</v>
      </c>
      <c r="F9" s="9">
        <v>0</v>
      </c>
      <c r="G9" s="10" t="s">
        <v>246</v>
      </c>
      <c r="H9" s="9">
        <v>0</v>
      </c>
      <c r="I9" s="10" t="s">
        <v>152</v>
      </c>
      <c r="J9" s="9">
        <v>0</v>
      </c>
      <c r="K9" s="10" t="s">
        <v>246</v>
      </c>
      <c r="L9" s="9">
        <v>6.8789090536245295E-2</v>
      </c>
      <c r="M9" s="10" t="s">
        <v>152</v>
      </c>
      <c r="N9" s="9">
        <v>0</v>
      </c>
      <c r="O9" s="10" t="s">
        <v>167</v>
      </c>
      <c r="P9" s="9">
        <v>4.5024439152776E-2</v>
      </c>
      <c r="Q9" s="10" t="s">
        <v>152</v>
      </c>
      <c r="R9" s="9">
        <v>5.7716144551742199E-3</v>
      </c>
      <c r="S9" s="10" t="s">
        <v>169</v>
      </c>
    </row>
    <row r="10" spans="1:19" x14ac:dyDescent="0.2">
      <c r="A10" s="12" t="s">
        <v>166</v>
      </c>
      <c r="B10" s="9">
        <v>0</v>
      </c>
      <c r="C10" s="10" t="s">
        <v>246</v>
      </c>
      <c r="D10" s="9">
        <v>0</v>
      </c>
      <c r="E10" s="10" t="s">
        <v>246</v>
      </c>
      <c r="F10" s="9">
        <v>0</v>
      </c>
      <c r="G10" s="10" t="s">
        <v>246</v>
      </c>
      <c r="H10" s="9">
        <v>0</v>
      </c>
      <c r="I10" s="10" t="s">
        <v>152</v>
      </c>
      <c r="J10" s="9">
        <v>0</v>
      </c>
      <c r="K10" s="10" t="s">
        <v>246</v>
      </c>
      <c r="L10" s="9">
        <v>5.8321747765640503E-2</v>
      </c>
      <c r="M10" s="10" t="s">
        <v>152</v>
      </c>
      <c r="N10" s="9">
        <v>0</v>
      </c>
      <c r="O10" s="10" t="s">
        <v>167</v>
      </c>
      <c r="P10" s="9">
        <v>4.2691192603040301E-2</v>
      </c>
      <c r="Q10" s="10" t="s">
        <v>152</v>
      </c>
      <c r="R10" s="9">
        <v>5.4691021231170703E-3</v>
      </c>
      <c r="S10" s="10" t="s">
        <v>169</v>
      </c>
    </row>
    <row r="11" spans="1:19" x14ac:dyDescent="0.2">
      <c r="A11" s="12" t="s">
        <v>170</v>
      </c>
      <c r="B11" s="9">
        <v>0</v>
      </c>
      <c r="C11" s="10" t="s">
        <v>246</v>
      </c>
      <c r="D11" s="9">
        <v>0</v>
      </c>
      <c r="E11" s="10" t="s">
        <v>246</v>
      </c>
      <c r="F11" s="9">
        <v>0</v>
      </c>
      <c r="G11" s="10" t="s">
        <v>246</v>
      </c>
      <c r="H11" s="9">
        <v>0</v>
      </c>
      <c r="I11" s="10" t="s">
        <v>152</v>
      </c>
      <c r="J11" s="9">
        <v>0</v>
      </c>
      <c r="K11" s="10" t="s">
        <v>246</v>
      </c>
      <c r="L11" s="9">
        <v>0</v>
      </c>
      <c r="M11" s="10" t="s">
        <v>409</v>
      </c>
      <c r="N11" s="9">
        <v>0</v>
      </c>
      <c r="O11" s="10" t="s">
        <v>167</v>
      </c>
      <c r="P11" s="9">
        <v>3.9872187218721898E-2</v>
      </c>
      <c r="Q11" s="10" t="s">
        <v>152</v>
      </c>
      <c r="R11" s="9">
        <v>4.0625905640927799E-3</v>
      </c>
      <c r="S11" s="10" t="s">
        <v>169</v>
      </c>
    </row>
    <row r="12" spans="1:19" x14ac:dyDescent="0.2">
      <c r="A12" s="12" t="s">
        <v>171</v>
      </c>
      <c r="B12" s="9">
        <v>0</v>
      </c>
      <c r="C12" s="10" t="s">
        <v>246</v>
      </c>
      <c r="D12" s="9">
        <v>0</v>
      </c>
      <c r="E12" s="10" t="s">
        <v>246</v>
      </c>
      <c r="F12" s="9">
        <v>0</v>
      </c>
      <c r="G12" s="10" t="s">
        <v>246</v>
      </c>
      <c r="H12" s="9">
        <v>0</v>
      </c>
      <c r="I12" s="10" t="s">
        <v>152</v>
      </c>
      <c r="J12" s="9">
        <v>0</v>
      </c>
      <c r="K12" s="10" t="s">
        <v>246</v>
      </c>
      <c r="L12" s="9">
        <v>0</v>
      </c>
      <c r="M12" s="10" t="s">
        <v>246</v>
      </c>
      <c r="N12" s="9">
        <v>0</v>
      </c>
      <c r="O12" s="10" t="s">
        <v>167</v>
      </c>
      <c r="P12" s="9">
        <v>3.7202785468579601E-2</v>
      </c>
      <c r="Q12" s="10" t="s">
        <v>152</v>
      </c>
      <c r="R12" s="9">
        <v>3.7803505660892098E-3</v>
      </c>
      <c r="S12" s="10" t="s">
        <v>169</v>
      </c>
    </row>
    <row r="13" spans="1:19" x14ac:dyDescent="0.2">
      <c r="A13" s="12" t="s">
        <v>172</v>
      </c>
      <c r="B13" s="9">
        <v>0</v>
      </c>
      <c r="C13" s="10" t="s">
        <v>246</v>
      </c>
      <c r="D13" s="9">
        <v>0</v>
      </c>
      <c r="E13" s="10" t="s">
        <v>246</v>
      </c>
      <c r="F13" s="9">
        <v>0</v>
      </c>
      <c r="G13" s="10" t="s">
        <v>246</v>
      </c>
      <c r="H13" s="9">
        <v>0</v>
      </c>
      <c r="I13" s="10" t="s">
        <v>152</v>
      </c>
      <c r="J13" s="9">
        <v>0</v>
      </c>
      <c r="K13" s="10" t="s">
        <v>246</v>
      </c>
      <c r="L13" s="9">
        <v>0</v>
      </c>
      <c r="M13" s="10" t="s">
        <v>246</v>
      </c>
      <c r="N13" s="9">
        <v>0</v>
      </c>
      <c r="O13" s="10" t="s">
        <v>167</v>
      </c>
      <c r="P13" s="9">
        <v>3.2735107418104301E-2</v>
      </c>
      <c r="Q13" s="10" t="s">
        <v>152</v>
      </c>
      <c r="R13" s="9">
        <v>3.4213903484345901E-3</v>
      </c>
      <c r="S13" s="10" t="s">
        <v>169</v>
      </c>
    </row>
    <row r="14" spans="1:19" x14ac:dyDescent="0.2">
      <c r="A14" s="12" t="s">
        <v>173</v>
      </c>
      <c r="B14" s="9">
        <v>0</v>
      </c>
      <c r="C14" s="10" t="s">
        <v>246</v>
      </c>
      <c r="D14" s="9">
        <v>0</v>
      </c>
      <c r="E14" s="10" t="s">
        <v>246</v>
      </c>
      <c r="F14" s="9">
        <v>0</v>
      </c>
      <c r="G14" s="10" t="s">
        <v>246</v>
      </c>
      <c r="H14" s="9">
        <v>0</v>
      </c>
      <c r="I14" s="10" t="s">
        <v>152</v>
      </c>
      <c r="J14" s="9">
        <v>0</v>
      </c>
      <c r="K14" s="10" t="s">
        <v>246</v>
      </c>
      <c r="L14" s="9">
        <v>0</v>
      </c>
      <c r="M14" s="10" t="s">
        <v>246</v>
      </c>
      <c r="N14" s="9">
        <v>0</v>
      </c>
      <c r="O14" s="10" t="s">
        <v>167</v>
      </c>
      <c r="P14" s="9">
        <v>2.9066351881845899E-2</v>
      </c>
      <c r="Q14" s="10" t="s">
        <v>152</v>
      </c>
      <c r="R14" s="9">
        <v>3.12388898805528E-3</v>
      </c>
      <c r="S14" s="10" t="s">
        <v>169</v>
      </c>
    </row>
    <row r="15" spans="1:19" x14ac:dyDescent="0.2">
      <c r="A15" s="12" t="s">
        <v>174</v>
      </c>
      <c r="B15" s="9">
        <v>0</v>
      </c>
      <c r="C15" s="10" t="s">
        <v>246</v>
      </c>
      <c r="D15" s="9">
        <v>0</v>
      </c>
      <c r="E15" s="10" t="s">
        <v>246</v>
      </c>
      <c r="F15" s="9">
        <v>0</v>
      </c>
      <c r="G15" s="10" t="s">
        <v>246</v>
      </c>
      <c r="H15" s="9">
        <v>0</v>
      </c>
      <c r="I15" s="10" t="s">
        <v>152</v>
      </c>
      <c r="J15" s="9">
        <v>0</v>
      </c>
      <c r="K15" s="10" t="s">
        <v>246</v>
      </c>
      <c r="L15" s="9">
        <v>0</v>
      </c>
      <c r="M15" s="10" t="s">
        <v>246</v>
      </c>
      <c r="N15" s="9">
        <v>0</v>
      </c>
      <c r="O15" s="10" t="s">
        <v>167</v>
      </c>
      <c r="P15" s="9">
        <v>2.6096008983296701E-2</v>
      </c>
      <c r="Q15" s="10" t="s">
        <v>152</v>
      </c>
      <c r="R15" s="9">
        <v>3.0081777669909498E-3</v>
      </c>
      <c r="S15" s="10" t="s">
        <v>169</v>
      </c>
    </row>
    <row r="16" spans="1:19" x14ac:dyDescent="0.2">
      <c r="A16" s="12" t="s">
        <v>176</v>
      </c>
      <c r="B16" s="9">
        <v>0</v>
      </c>
      <c r="C16" s="10" t="s">
        <v>246</v>
      </c>
      <c r="D16" s="9">
        <v>0</v>
      </c>
      <c r="E16" s="10" t="s">
        <v>246</v>
      </c>
      <c r="F16" s="9">
        <v>0</v>
      </c>
      <c r="G16" s="10" t="s">
        <v>246</v>
      </c>
      <c r="H16" s="9">
        <v>0</v>
      </c>
      <c r="I16" s="10" t="s">
        <v>152</v>
      </c>
      <c r="J16" s="9">
        <v>0</v>
      </c>
      <c r="K16" s="10" t="s">
        <v>246</v>
      </c>
      <c r="L16" s="9">
        <v>0</v>
      </c>
      <c r="M16" s="10" t="s">
        <v>246</v>
      </c>
      <c r="N16" s="9">
        <v>0</v>
      </c>
      <c r="O16" s="10" t="s">
        <v>167</v>
      </c>
      <c r="P16" s="9">
        <v>2.44803305645739E-2</v>
      </c>
      <c r="Q16" s="10" t="s">
        <v>152</v>
      </c>
      <c r="R16" s="9">
        <v>2.8450603460526401E-3</v>
      </c>
      <c r="S16" s="10" t="s">
        <v>169</v>
      </c>
    </row>
    <row r="17" spans="1:19" x14ac:dyDescent="0.2">
      <c r="A17" s="12" t="s">
        <v>177</v>
      </c>
      <c r="B17" s="9">
        <v>0</v>
      </c>
      <c r="C17" s="10" t="s">
        <v>246</v>
      </c>
      <c r="D17" s="9">
        <v>0</v>
      </c>
      <c r="E17" s="10" t="s">
        <v>246</v>
      </c>
      <c r="F17" s="9">
        <v>0</v>
      </c>
      <c r="G17" s="10" t="s">
        <v>246</v>
      </c>
      <c r="H17" s="9">
        <v>0</v>
      </c>
      <c r="I17" s="10" t="s">
        <v>152</v>
      </c>
      <c r="J17" s="9">
        <v>0</v>
      </c>
      <c r="K17" s="10" t="s">
        <v>246</v>
      </c>
      <c r="L17" s="9">
        <v>0</v>
      </c>
      <c r="M17" s="10" t="s">
        <v>246</v>
      </c>
      <c r="N17" s="9">
        <v>0</v>
      </c>
      <c r="O17" s="10" t="s">
        <v>167</v>
      </c>
      <c r="P17" s="9">
        <v>2.0315877482768498E-2</v>
      </c>
      <c r="Q17" s="10" t="s">
        <v>152</v>
      </c>
      <c r="R17" s="9">
        <v>2.3486630007485102E-3</v>
      </c>
      <c r="S17" s="10" t="s">
        <v>169</v>
      </c>
    </row>
    <row r="18" spans="1:19" x14ac:dyDescent="0.2">
      <c r="A18" s="12" t="s">
        <v>178</v>
      </c>
      <c r="B18" s="9">
        <v>0</v>
      </c>
      <c r="C18" s="10" t="s">
        <v>246</v>
      </c>
      <c r="D18" s="9">
        <v>0</v>
      </c>
      <c r="E18" s="10" t="s">
        <v>246</v>
      </c>
      <c r="F18" s="9">
        <v>0</v>
      </c>
      <c r="G18" s="10" t="s">
        <v>246</v>
      </c>
      <c r="H18" s="9">
        <v>0</v>
      </c>
      <c r="I18" s="10" t="s">
        <v>152</v>
      </c>
      <c r="J18" s="9">
        <v>0</v>
      </c>
      <c r="K18" s="10" t="s">
        <v>246</v>
      </c>
      <c r="L18" s="9">
        <v>0</v>
      </c>
      <c r="M18" s="10" t="s">
        <v>246</v>
      </c>
      <c r="N18" s="9">
        <v>0</v>
      </c>
      <c r="O18" s="10" t="s">
        <v>167</v>
      </c>
      <c r="P18" s="9">
        <v>2.31740812017713E-2</v>
      </c>
      <c r="Q18" s="10" t="s">
        <v>152</v>
      </c>
      <c r="R18" s="9">
        <v>2.71515103752788E-3</v>
      </c>
      <c r="S18" s="10" t="s">
        <v>169</v>
      </c>
    </row>
    <row r="19" spans="1:19" x14ac:dyDescent="0.2">
      <c r="A19" s="12" t="s">
        <v>179</v>
      </c>
      <c r="B19" s="9">
        <v>0</v>
      </c>
      <c r="C19" s="10" t="s">
        <v>246</v>
      </c>
      <c r="D19" s="9">
        <v>0</v>
      </c>
      <c r="E19" s="10" t="s">
        <v>246</v>
      </c>
      <c r="F19" s="9">
        <v>0</v>
      </c>
      <c r="G19" s="10" t="s">
        <v>246</v>
      </c>
      <c r="H19" s="9">
        <v>0</v>
      </c>
      <c r="I19" s="10" t="s">
        <v>152</v>
      </c>
      <c r="J19" s="9">
        <v>0</v>
      </c>
      <c r="K19" s="10" t="s">
        <v>246</v>
      </c>
      <c r="L19" s="9">
        <v>0</v>
      </c>
      <c r="M19" s="10" t="s">
        <v>246</v>
      </c>
      <c r="N19" s="9">
        <v>0</v>
      </c>
      <c r="O19" s="10" t="s">
        <v>167</v>
      </c>
      <c r="P19" s="9">
        <v>2.0264897350193E-2</v>
      </c>
      <c r="Q19" s="10" t="s">
        <v>152</v>
      </c>
      <c r="R19" s="9">
        <v>2.5215967208455899E-3</v>
      </c>
      <c r="S19" s="10" t="s">
        <v>169</v>
      </c>
    </row>
    <row r="20" spans="1:19" x14ac:dyDescent="0.2">
      <c r="A20" s="12" t="s">
        <v>180</v>
      </c>
      <c r="B20" s="9">
        <v>0</v>
      </c>
      <c r="C20" s="10" t="s">
        <v>246</v>
      </c>
      <c r="D20" s="9">
        <v>0</v>
      </c>
      <c r="E20" s="10" t="s">
        <v>246</v>
      </c>
      <c r="F20" s="9">
        <v>0</v>
      </c>
      <c r="G20" s="10" t="s">
        <v>246</v>
      </c>
      <c r="H20" s="9">
        <v>0</v>
      </c>
      <c r="I20" s="10" t="s">
        <v>152</v>
      </c>
      <c r="J20" s="9">
        <v>0</v>
      </c>
      <c r="K20" s="10" t="s">
        <v>246</v>
      </c>
      <c r="L20" s="9">
        <v>0</v>
      </c>
      <c r="M20" s="10" t="s">
        <v>246</v>
      </c>
      <c r="N20" s="9">
        <v>0</v>
      </c>
      <c r="O20" s="10" t="s">
        <v>167</v>
      </c>
      <c r="P20" s="9">
        <v>1.9567195166520199E-2</v>
      </c>
      <c r="Q20" s="10" t="s">
        <v>152</v>
      </c>
      <c r="R20" s="9">
        <v>2.5354513816819601E-3</v>
      </c>
      <c r="S20" s="10" t="s">
        <v>169</v>
      </c>
    </row>
    <row r="21" spans="1:19" x14ac:dyDescent="0.2">
      <c r="A21" s="12" t="s">
        <v>181</v>
      </c>
      <c r="B21" s="9">
        <v>0</v>
      </c>
      <c r="C21" s="10" t="s">
        <v>246</v>
      </c>
      <c r="D21" s="9">
        <v>0</v>
      </c>
      <c r="E21" s="10" t="s">
        <v>246</v>
      </c>
      <c r="F21" s="9">
        <v>0</v>
      </c>
      <c r="G21" s="10" t="s">
        <v>246</v>
      </c>
      <c r="H21" s="9">
        <v>0</v>
      </c>
      <c r="I21" s="10" t="s">
        <v>152</v>
      </c>
      <c r="J21" s="9">
        <v>0</v>
      </c>
      <c r="K21" s="10" t="s">
        <v>246</v>
      </c>
      <c r="L21" s="9">
        <v>0</v>
      </c>
      <c r="M21" s="10" t="s">
        <v>246</v>
      </c>
      <c r="N21" s="9">
        <v>0</v>
      </c>
      <c r="O21" s="10" t="s">
        <v>167</v>
      </c>
      <c r="P21" s="9">
        <v>1.9381055676066499E-2</v>
      </c>
      <c r="Q21" s="10" t="s">
        <v>152</v>
      </c>
      <c r="R21" s="9">
        <v>2.5618528224920002E-3</v>
      </c>
      <c r="S21" s="10" t="s">
        <v>169</v>
      </c>
    </row>
    <row r="22" spans="1:19" x14ac:dyDescent="0.2">
      <c r="A22" s="12" t="s">
        <v>182</v>
      </c>
      <c r="B22" s="9">
        <v>0</v>
      </c>
      <c r="C22" s="10" t="s">
        <v>246</v>
      </c>
      <c r="D22" s="9">
        <v>0</v>
      </c>
      <c r="E22" s="10" t="s">
        <v>246</v>
      </c>
      <c r="F22" s="9">
        <v>0</v>
      </c>
      <c r="G22" s="10" t="s">
        <v>246</v>
      </c>
      <c r="H22" s="9">
        <v>0</v>
      </c>
      <c r="I22" s="10" t="s">
        <v>152</v>
      </c>
      <c r="J22" s="9">
        <v>0</v>
      </c>
      <c r="K22" s="10" t="s">
        <v>246</v>
      </c>
      <c r="L22" s="9">
        <v>0</v>
      </c>
      <c r="M22" s="10" t="s">
        <v>246</v>
      </c>
      <c r="N22" s="9">
        <v>0</v>
      </c>
      <c r="O22" s="10" t="s">
        <v>167</v>
      </c>
      <c r="P22" s="9">
        <v>1.6358367988891301E-2</v>
      </c>
      <c r="Q22" s="10" t="s">
        <v>152</v>
      </c>
      <c r="R22" s="9">
        <v>2.1112073198273399E-3</v>
      </c>
      <c r="S22" s="10" t="s">
        <v>169</v>
      </c>
    </row>
    <row r="23" spans="1:19" x14ac:dyDescent="0.2">
      <c r="A23" s="12" t="s">
        <v>184</v>
      </c>
      <c r="B23" s="9">
        <v>0</v>
      </c>
      <c r="C23" s="10" t="s">
        <v>246</v>
      </c>
      <c r="D23" s="9">
        <v>0</v>
      </c>
      <c r="E23" s="10" t="s">
        <v>246</v>
      </c>
      <c r="F23" s="9">
        <v>0</v>
      </c>
      <c r="G23" s="10" t="s">
        <v>246</v>
      </c>
      <c r="H23" s="9">
        <v>0</v>
      </c>
      <c r="I23" s="10" t="s">
        <v>152</v>
      </c>
      <c r="J23" s="9">
        <v>0</v>
      </c>
      <c r="K23" s="10" t="s">
        <v>246</v>
      </c>
      <c r="L23" s="9">
        <v>0</v>
      </c>
      <c r="M23" s="10" t="s">
        <v>246</v>
      </c>
      <c r="N23" s="9">
        <v>0</v>
      </c>
      <c r="O23" s="10" t="s">
        <v>167</v>
      </c>
      <c r="P23" s="9">
        <v>2.2682002184668801E-2</v>
      </c>
      <c r="Q23" s="10" t="s">
        <v>152</v>
      </c>
      <c r="R23" s="9">
        <v>2.8373772881210599E-3</v>
      </c>
      <c r="S23" s="10" t="s">
        <v>169</v>
      </c>
    </row>
    <row r="24" spans="1:19" x14ac:dyDescent="0.2">
      <c r="A24" s="12" t="s">
        <v>185</v>
      </c>
      <c r="B24" s="9">
        <v>0</v>
      </c>
      <c r="C24" s="10" t="s">
        <v>246</v>
      </c>
      <c r="D24" s="9">
        <v>0</v>
      </c>
      <c r="E24" s="10" t="s">
        <v>246</v>
      </c>
      <c r="F24" s="9">
        <v>0</v>
      </c>
      <c r="G24" s="10" t="s">
        <v>246</v>
      </c>
      <c r="H24" s="9">
        <v>0</v>
      </c>
      <c r="I24" s="10" t="s">
        <v>152</v>
      </c>
      <c r="J24" s="9">
        <v>0</v>
      </c>
      <c r="K24" s="10" t="s">
        <v>246</v>
      </c>
      <c r="L24" s="9">
        <v>0</v>
      </c>
      <c r="M24" s="10" t="s">
        <v>246</v>
      </c>
      <c r="N24" s="9">
        <v>0</v>
      </c>
      <c r="O24" s="10" t="s">
        <v>167</v>
      </c>
      <c r="P24" s="9">
        <v>2.5460097689690701E-2</v>
      </c>
      <c r="Q24" s="10" t="s">
        <v>152</v>
      </c>
      <c r="R24" s="9">
        <v>2.9853574085533302E-3</v>
      </c>
      <c r="S24" s="10" t="s">
        <v>169</v>
      </c>
    </row>
    <row r="25" spans="1:19" x14ac:dyDescent="0.2">
      <c r="A25" s="12" t="s">
        <v>187</v>
      </c>
      <c r="B25" s="9">
        <v>0</v>
      </c>
      <c r="C25" s="10" t="s">
        <v>246</v>
      </c>
      <c r="D25" s="9">
        <v>0</v>
      </c>
      <c r="E25" s="10" t="s">
        <v>246</v>
      </c>
      <c r="F25" s="9">
        <v>0</v>
      </c>
      <c r="G25" s="10" t="s">
        <v>246</v>
      </c>
      <c r="H25" s="9">
        <v>0</v>
      </c>
      <c r="I25" s="10" t="s">
        <v>152</v>
      </c>
      <c r="J25" s="9">
        <v>0</v>
      </c>
      <c r="K25" s="10" t="s">
        <v>246</v>
      </c>
      <c r="L25" s="9">
        <v>0</v>
      </c>
      <c r="M25" s="10" t="s">
        <v>246</v>
      </c>
      <c r="N25" s="9">
        <v>0</v>
      </c>
      <c r="O25" s="10" t="s">
        <v>167</v>
      </c>
      <c r="P25" s="9">
        <v>2.53437998857662E-2</v>
      </c>
      <c r="Q25" s="10" t="s">
        <v>152</v>
      </c>
      <c r="R25" s="9">
        <v>2.9025494800402501E-3</v>
      </c>
      <c r="S25" s="10" t="s">
        <v>169</v>
      </c>
    </row>
    <row r="26" spans="1:19" x14ac:dyDescent="0.2">
      <c r="A26" s="12" t="s">
        <v>188</v>
      </c>
      <c r="B26" s="9">
        <v>0</v>
      </c>
      <c r="C26" s="10" t="s">
        <v>246</v>
      </c>
      <c r="D26" s="9">
        <v>0</v>
      </c>
      <c r="E26" s="10" t="s">
        <v>246</v>
      </c>
      <c r="F26" s="9">
        <v>0</v>
      </c>
      <c r="G26" s="10" t="s">
        <v>246</v>
      </c>
      <c r="H26" s="9">
        <v>0</v>
      </c>
      <c r="I26" s="10" t="s">
        <v>152</v>
      </c>
      <c r="J26" s="9">
        <v>0</v>
      </c>
      <c r="K26" s="10" t="s">
        <v>246</v>
      </c>
      <c r="L26" s="9">
        <v>0</v>
      </c>
      <c r="M26" s="10" t="s">
        <v>246</v>
      </c>
      <c r="N26" s="9">
        <v>0</v>
      </c>
      <c r="O26" s="10" t="s">
        <v>167</v>
      </c>
      <c r="P26" s="9">
        <v>2.3173220055912599E-2</v>
      </c>
      <c r="Q26" s="10" t="s">
        <v>152</v>
      </c>
      <c r="R26" s="9">
        <v>2.5721396804108598E-3</v>
      </c>
      <c r="S26" s="10" t="s">
        <v>169</v>
      </c>
    </row>
    <row r="27" spans="1:19" x14ac:dyDescent="0.2">
      <c r="A27" s="12" t="s">
        <v>189</v>
      </c>
      <c r="B27" s="9">
        <v>0</v>
      </c>
      <c r="C27" s="10" t="s">
        <v>246</v>
      </c>
      <c r="D27" s="9">
        <v>0</v>
      </c>
      <c r="E27" s="10" t="s">
        <v>246</v>
      </c>
      <c r="F27" s="9">
        <v>0</v>
      </c>
      <c r="G27" s="10" t="s">
        <v>246</v>
      </c>
      <c r="H27" s="9">
        <v>0</v>
      </c>
      <c r="I27" s="10" t="s">
        <v>152</v>
      </c>
      <c r="J27" s="9">
        <v>0</v>
      </c>
      <c r="K27" s="10" t="s">
        <v>246</v>
      </c>
      <c r="L27" s="9">
        <v>0</v>
      </c>
      <c r="M27" s="10" t="s">
        <v>246</v>
      </c>
      <c r="N27" s="9">
        <v>0</v>
      </c>
      <c r="O27" s="10" t="s">
        <v>167</v>
      </c>
      <c r="P27" s="9">
        <v>2.0301039385406901E-2</v>
      </c>
      <c r="Q27" s="10" t="s">
        <v>152</v>
      </c>
      <c r="R27" s="9">
        <v>2.2383712016680502E-3</v>
      </c>
      <c r="S27" s="10" t="s">
        <v>169</v>
      </c>
    </row>
    <row r="28" spans="1:19" x14ac:dyDescent="0.2">
      <c r="A28" s="12" t="s">
        <v>190</v>
      </c>
      <c r="B28" s="9">
        <v>0</v>
      </c>
      <c r="C28" s="10" t="s">
        <v>246</v>
      </c>
      <c r="D28" s="9">
        <v>0</v>
      </c>
      <c r="E28" s="10" t="s">
        <v>246</v>
      </c>
      <c r="F28" s="9">
        <v>0</v>
      </c>
      <c r="G28" s="10" t="s">
        <v>246</v>
      </c>
      <c r="H28" s="9">
        <v>0</v>
      </c>
      <c r="I28" s="10" t="s">
        <v>152</v>
      </c>
      <c r="J28" s="9">
        <v>0</v>
      </c>
      <c r="K28" s="10" t="s">
        <v>246</v>
      </c>
      <c r="L28" s="9">
        <v>0</v>
      </c>
      <c r="M28" s="10" t="s">
        <v>246</v>
      </c>
      <c r="N28" s="9">
        <v>0</v>
      </c>
      <c r="O28" s="10" t="s">
        <v>167</v>
      </c>
      <c r="P28" s="9">
        <v>2.8816975099312098E-2</v>
      </c>
      <c r="Q28" s="10" t="s">
        <v>152</v>
      </c>
      <c r="R28" s="9">
        <v>3.2264246733654501E-3</v>
      </c>
      <c r="S28" s="10" t="s">
        <v>169</v>
      </c>
    </row>
    <row r="29" spans="1:19" x14ac:dyDescent="0.2">
      <c r="A29" s="12" t="s">
        <v>191</v>
      </c>
      <c r="B29" s="9">
        <v>0</v>
      </c>
      <c r="C29" s="10" t="s">
        <v>246</v>
      </c>
      <c r="D29" s="9">
        <v>0</v>
      </c>
      <c r="E29" s="10" t="s">
        <v>246</v>
      </c>
      <c r="F29" s="9">
        <v>0</v>
      </c>
      <c r="G29" s="10" t="s">
        <v>246</v>
      </c>
      <c r="H29" s="9">
        <v>0</v>
      </c>
      <c r="I29" s="10" t="s">
        <v>152</v>
      </c>
      <c r="J29" s="9">
        <v>0</v>
      </c>
      <c r="K29" s="10" t="s">
        <v>246</v>
      </c>
      <c r="L29" s="9">
        <v>0</v>
      </c>
      <c r="M29" s="10" t="s">
        <v>246</v>
      </c>
      <c r="N29" s="9">
        <v>0</v>
      </c>
      <c r="O29" s="10" t="s">
        <v>167</v>
      </c>
      <c r="P29" s="9">
        <v>2.98309812736278E-2</v>
      </c>
      <c r="Q29" s="10" t="s">
        <v>152</v>
      </c>
      <c r="R29" s="9">
        <v>3.4541679640576299E-3</v>
      </c>
      <c r="S29" s="10" t="s">
        <v>169</v>
      </c>
    </row>
    <row r="30" spans="1:19" x14ac:dyDescent="0.2">
      <c r="A30" s="12" t="s">
        <v>192</v>
      </c>
      <c r="B30" s="9">
        <v>0</v>
      </c>
      <c r="C30" s="10" t="s">
        <v>246</v>
      </c>
      <c r="D30" s="9">
        <v>0</v>
      </c>
      <c r="E30" s="10" t="s">
        <v>246</v>
      </c>
      <c r="F30" s="9">
        <v>0</v>
      </c>
      <c r="G30" s="10" t="s">
        <v>246</v>
      </c>
      <c r="H30" s="9">
        <v>0</v>
      </c>
      <c r="I30" s="10" t="s">
        <v>152</v>
      </c>
      <c r="J30" s="9">
        <v>0</v>
      </c>
      <c r="K30" s="10" t="s">
        <v>246</v>
      </c>
      <c r="L30" s="9">
        <v>0</v>
      </c>
      <c r="M30" s="10" t="s">
        <v>246</v>
      </c>
      <c r="N30" s="9">
        <v>0</v>
      </c>
      <c r="O30" s="10" t="s">
        <v>167</v>
      </c>
      <c r="P30" s="9">
        <v>3.3962286212943602E-2</v>
      </c>
      <c r="Q30" s="10" t="s">
        <v>152</v>
      </c>
      <c r="R30" s="9">
        <v>4.00298143811315E-3</v>
      </c>
      <c r="S30" s="10" t="s">
        <v>169</v>
      </c>
    </row>
    <row r="31" spans="1:19" x14ac:dyDescent="0.2">
      <c r="A31" s="12" t="s">
        <v>193</v>
      </c>
      <c r="B31" s="9">
        <v>0</v>
      </c>
      <c r="C31" s="10" t="s">
        <v>246</v>
      </c>
      <c r="D31" s="9">
        <v>0</v>
      </c>
      <c r="E31" s="10" t="s">
        <v>246</v>
      </c>
      <c r="F31" s="9">
        <v>0</v>
      </c>
      <c r="G31" s="10" t="s">
        <v>246</v>
      </c>
      <c r="H31" s="9">
        <v>0</v>
      </c>
      <c r="I31" s="10" t="s">
        <v>152</v>
      </c>
      <c r="J31" s="9">
        <v>0</v>
      </c>
      <c r="K31" s="10" t="s">
        <v>246</v>
      </c>
      <c r="L31" s="9">
        <v>0</v>
      </c>
      <c r="M31" s="10" t="s">
        <v>186</v>
      </c>
      <c r="N31" s="9">
        <v>0</v>
      </c>
      <c r="O31" s="10" t="s">
        <v>167</v>
      </c>
      <c r="P31" s="9">
        <v>2.7313823094201401E-2</v>
      </c>
      <c r="Q31" s="10" t="s">
        <v>152</v>
      </c>
      <c r="R31" s="9">
        <v>3.2170493250321501E-3</v>
      </c>
      <c r="S31" s="10" t="s">
        <v>169</v>
      </c>
    </row>
    <row r="32" spans="1:19" x14ac:dyDescent="0.2">
      <c r="A32" s="15" t="s">
        <v>195</v>
      </c>
      <c r="B32" s="13">
        <v>0</v>
      </c>
      <c r="C32" s="14" t="s">
        <v>246</v>
      </c>
      <c r="D32" s="13">
        <v>0</v>
      </c>
      <c r="E32" s="14" t="s">
        <v>246</v>
      </c>
      <c r="F32" s="13">
        <v>0</v>
      </c>
      <c r="G32" s="14" t="s">
        <v>246</v>
      </c>
      <c r="H32" s="13">
        <v>0</v>
      </c>
      <c r="I32" s="14" t="s">
        <v>152</v>
      </c>
      <c r="J32" s="13">
        <v>0</v>
      </c>
      <c r="K32" s="14" t="s">
        <v>246</v>
      </c>
      <c r="L32" s="13">
        <v>0</v>
      </c>
      <c r="M32" s="14" t="s">
        <v>186</v>
      </c>
      <c r="N32" s="13">
        <v>0</v>
      </c>
      <c r="O32" s="14" t="s">
        <v>167</v>
      </c>
      <c r="P32" s="13">
        <v>2.5915897605079601E-2</v>
      </c>
      <c r="Q32" s="14" t="s">
        <v>152</v>
      </c>
      <c r="R32" s="13">
        <v>3.15924701507544E-3</v>
      </c>
      <c r="S32" s="14" t="s">
        <v>169</v>
      </c>
    </row>
    <row r="34" spans="1:2" x14ac:dyDescent="0.2">
      <c r="A34" s="16" t="s">
        <v>196</v>
      </c>
      <c r="B34" s="16" t="s">
        <v>211</v>
      </c>
    </row>
    <row r="36" spans="1:2" x14ac:dyDescent="0.2">
      <c r="B36" s="16" t="s">
        <v>400</v>
      </c>
    </row>
    <row r="37" spans="1:2" x14ac:dyDescent="0.2">
      <c r="B37" s="16" t="s">
        <v>401</v>
      </c>
    </row>
    <row r="38" spans="1:2" x14ac:dyDescent="0.2">
      <c r="B38" s="16" t="s">
        <v>410</v>
      </c>
    </row>
    <row r="39" spans="1:2" x14ac:dyDescent="0.2">
      <c r="B39" s="16" t="s">
        <v>411</v>
      </c>
    </row>
    <row r="41" spans="1:2" x14ac:dyDescent="0.2">
      <c r="B41" s="16" t="s">
        <v>203</v>
      </c>
    </row>
    <row r="42" spans="1:2" x14ac:dyDescent="0.2">
      <c r="B42" s="16" t="s">
        <v>250</v>
      </c>
    </row>
    <row r="43" spans="1:2" x14ac:dyDescent="0.2">
      <c r="B43" s="16" t="s">
        <v>204</v>
      </c>
    </row>
    <row r="46" spans="1:2" x14ac:dyDescent="0.2">
      <c r="A46" s="17" t="str">
        <f>HYPERLINK("#'MINOR_GAMING 8'!A2", "&lt;&lt;&lt; Previous table")</f>
        <v>&lt;&lt;&lt; Previous table</v>
      </c>
    </row>
    <row r="47" spans="1:2" x14ac:dyDescent="0.2">
      <c r="A47" s="17" t="str">
        <f>HYPERLINK("#'MINOR_GAMING 10'!A2",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HYPERLINK("#'INDEX'!B90", "Link to index")</f>
        <v>Link to index</v>
      </c>
    </row>
    <row r="2" spans="1:19" ht="15.75" customHeight="1" x14ac:dyDescent="0.2">
      <c r="A2" s="27" t="s">
        <v>416</v>
      </c>
      <c r="B2" s="28"/>
      <c r="C2" s="28"/>
      <c r="D2" s="28"/>
      <c r="E2" s="28"/>
      <c r="F2" s="28"/>
      <c r="G2" s="28"/>
      <c r="H2" s="28"/>
      <c r="I2" s="28"/>
      <c r="J2" s="28"/>
      <c r="K2" s="28"/>
      <c r="L2" s="28"/>
      <c r="M2" s="28"/>
      <c r="N2" s="28"/>
      <c r="O2" s="28"/>
      <c r="P2" s="28"/>
      <c r="Q2" s="28"/>
      <c r="R2" s="28"/>
      <c r="S2" s="28"/>
    </row>
    <row r="3" spans="1:19" ht="15.75" customHeight="1" x14ac:dyDescent="0.2">
      <c r="A3" s="27" t="s">
        <v>101</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221</v>
      </c>
      <c r="B6" s="29"/>
      <c r="C6" s="29"/>
      <c r="D6" s="29"/>
      <c r="E6" s="29"/>
      <c r="F6" s="29"/>
      <c r="G6" s="29"/>
      <c r="H6" s="29"/>
      <c r="I6" s="29"/>
      <c r="J6" s="29"/>
      <c r="K6" s="29"/>
      <c r="L6" s="29"/>
      <c r="M6" s="29"/>
      <c r="N6" s="29"/>
      <c r="O6" s="29"/>
      <c r="P6" s="29"/>
      <c r="Q6" s="29"/>
      <c r="R6" s="29"/>
      <c r="S6" s="29"/>
    </row>
    <row r="7" spans="1:19" x14ac:dyDescent="0.2">
      <c r="A7" s="12" t="s">
        <v>163</v>
      </c>
      <c r="B7" s="18">
        <v>0</v>
      </c>
      <c r="C7" s="10" t="s">
        <v>246</v>
      </c>
      <c r="D7" s="18">
        <v>0</v>
      </c>
      <c r="E7" s="10" t="s">
        <v>246</v>
      </c>
      <c r="F7" s="18">
        <v>0</v>
      </c>
      <c r="G7" s="10" t="s">
        <v>246</v>
      </c>
      <c r="H7" s="18">
        <v>0</v>
      </c>
      <c r="I7" s="10" t="s">
        <v>302</v>
      </c>
      <c r="J7" s="18">
        <v>0</v>
      </c>
      <c r="K7" s="10" t="s">
        <v>246</v>
      </c>
      <c r="L7" s="18">
        <v>4.3017201790590702</v>
      </c>
      <c r="M7" s="10" t="s">
        <v>152</v>
      </c>
      <c r="N7" s="18">
        <v>0</v>
      </c>
      <c r="O7" s="10" t="s">
        <v>167</v>
      </c>
      <c r="P7" s="18">
        <v>3.70312264385166</v>
      </c>
      <c r="Q7" s="10" t="s">
        <v>152</v>
      </c>
      <c r="R7" s="18">
        <v>0.25033745752504299</v>
      </c>
      <c r="S7" s="10" t="s">
        <v>169</v>
      </c>
    </row>
    <row r="8" spans="1:19" x14ac:dyDescent="0.2">
      <c r="A8" s="12" t="s">
        <v>164</v>
      </c>
      <c r="B8" s="18">
        <v>0</v>
      </c>
      <c r="C8" s="10" t="s">
        <v>246</v>
      </c>
      <c r="D8" s="18">
        <v>0</v>
      </c>
      <c r="E8" s="10" t="s">
        <v>246</v>
      </c>
      <c r="F8" s="18">
        <v>0</v>
      </c>
      <c r="G8" s="10" t="s">
        <v>246</v>
      </c>
      <c r="H8" s="18">
        <v>0</v>
      </c>
      <c r="I8" s="10" t="s">
        <v>152</v>
      </c>
      <c r="J8" s="18">
        <v>0</v>
      </c>
      <c r="K8" s="10" t="s">
        <v>246</v>
      </c>
      <c r="L8" s="18">
        <v>2.79721049868215</v>
      </c>
      <c r="M8" s="10" t="s">
        <v>152</v>
      </c>
      <c r="N8" s="18">
        <v>0</v>
      </c>
      <c r="O8" s="10" t="s">
        <v>167</v>
      </c>
      <c r="P8" s="18">
        <v>3.5203386531724399</v>
      </c>
      <c r="Q8" s="10" t="s">
        <v>152</v>
      </c>
      <c r="R8" s="18">
        <v>0.20651984193311501</v>
      </c>
      <c r="S8" s="10" t="s">
        <v>169</v>
      </c>
    </row>
    <row r="9" spans="1:19" x14ac:dyDescent="0.2">
      <c r="A9" s="12" t="s">
        <v>165</v>
      </c>
      <c r="B9" s="18">
        <v>0</v>
      </c>
      <c r="C9" s="10" t="s">
        <v>246</v>
      </c>
      <c r="D9" s="18">
        <v>0</v>
      </c>
      <c r="E9" s="10" t="s">
        <v>246</v>
      </c>
      <c r="F9" s="18">
        <v>0</v>
      </c>
      <c r="G9" s="10" t="s">
        <v>246</v>
      </c>
      <c r="H9" s="18">
        <v>0</v>
      </c>
      <c r="I9" s="10" t="s">
        <v>152</v>
      </c>
      <c r="J9" s="18">
        <v>0</v>
      </c>
      <c r="K9" s="10" t="s">
        <v>246</v>
      </c>
      <c r="L9" s="18">
        <v>2.57880953802978</v>
      </c>
      <c r="M9" s="10" t="s">
        <v>152</v>
      </c>
      <c r="N9" s="18">
        <v>0</v>
      </c>
      <c r="O9" s="10" t="s">
        <v>167</v>
      </c>
      <c r="P9" s="18">
        <v>3.20073057733428</v>
      </c>
      <c r="Q9" s="10" t="s">
        <v>152</v>
      </c>
      <c r="R9" s="18">
        <v>0.18839699011327299</v>
      </c>
      <c r="S9" s="10" t="s">
        <v>169</v>
      </c>
    </row>
    <row r="10" spans="1:19" x14ac:dyDescent="0.2">
      <c r="A10" s="12" t="s">
        <v>166</v>
      </c>
      <c r="B10" s="18">
        <v>0</v>
      </c>
      <c r="C10" s="10" t="s">
        <v>246</v>
      </c>
      <c r="D10" s="18">
        <v>0</v>
      </c>
      <c r="E10" s="10" t="s">
        <v>246</v>
      </c>
      <c r="F10" s="18">
        <v>0</v>
      </c>
      <c r="G10" s="10" t="s">
        <v>246</v>
      </c>
      <c r="H10" s="18">
        <v>0</v>
      </c>
      <c r="I10" s="10" t="s">
        <v>152</v>
      </c>
      <c r="J10" s="18">
        <v>0</v>
      </c>
      <c r="K10" s="10" t="s">
        <v>246</v>
      </c>
      <c r="L10" s="18">
        <v>2.1691517298181702</v>
      </c>
      <c r="M10" s="10" t="s">
        <v>152</v>
      </c>
      <c r="N10" s="18">
        <v>0</v>
      </c>
      <c r="O10" s="10" t="s">
        <v>167</v>
      </c>
      <c r="P10" s="18">
        <v>3.25415336465093</v>
      </c>
      <c r="Q10" s="10" t="s">
        <v>152</v>
      </c>
      <c r="R10" s="18">
        <v>0.17915657699426499</v>
      </c>
      <c r="S10" s="10" t="s">
        <v>169</v>
      </c>
    </row>
    <row r="11" spans="1:19" x14ac:dyDescent="0.2">
      <c r="A11" s="12" t="s">
        <v>170</v>
      </c>
      <c r="B11" s="18">
        <v>0</v>
      </c>
      <c r="C11" s="10" t="s">
        <v>246</v>
      </c>
      <c r="D11" s="18">
        <v>0</v>
      </c>
      <c r="E11" s="10" t="s">
        <v>246</v>
      </c>
      <c r="F11" s="18">
        <v>0</v>
      </c>
      <c r="G11" s="10" t="s">
        <v>246</v>
      </c>
      <c r="H11" s="18">
        <v>0</v>
      </c>
      <c r="I11" s="10" t="s">
        <v>152</v>
      </c>
      <c r="J11" s="18">
        <v>0</v>
      </c>
      <c r="K11" s="10" t="s">
        <v>246</v>
      </c>
      <c r="L11" s="18">
        <v>0</v>
      </c>
      <c r="M11" s="10" t="s">
        <v>409</v>
      </c>
      <c r="N11" s="18">
        <v>0</v>
      </c>
      <c r="O11" s="10" t="s">
        <v>167</v>
      </c>
      <c r="P11" s="18">
        <v>3.0396684347402401</v>
      </c>
      <c r="Q11" s="10" t="s">
        <v>152</v>
      </c>
      <c r="R11" s="18">
        <v>0.13632822523596799</v>
      </c>
      <c r="S11" s="10" t="s">
        <v>169</v>
      </c>
    </row>
    <row r="12" spans="1:19" x14ac:dyDescent="0.2">
      <c r="A12" s="12" t="s">
        <v>171</v>
      </c>
      <c r="B12" s="18">
        <v>0</v>
      </c>
      <c r="C12" s="10" t="s">
        <v>246</v>
      </c>
      <c r="D12" s="18">
        <v>0</v>
      </c>
      <c r="E12" s="10" t="s">
        <v>246</v>
      </c>
      <c r="F12" s="18">
        <v>0</v>
      </c>
      <c r="G12" s="10" t="s">
        <v>246</v>
      </c>
      <c r="H12" s="18">
        <v>0</v>
      </c>
      <c r="I12" s="10" t="s">
        <v>152</v>
      </c>
      <c r="J12" s="18">
        <v>0</v>
      </c>
      <c r="K12" s="10" t="s">
        <v>246</v>
      </c>
      <c r="L12" s="18">
        <v>0</v>
      </c>
      <c r="M12" s="10" t="s">
        <v>246</v>
      </c>
      <c r="N12" s="18">
        <v>0</v>
      </c>
      <c r="O12" s="10" t="s">
        <v>167</v>
      </c>
      <c r="P12" s="18">
        <v>2.8212835052071101</v>
      </c>
      <c r="Q12" s="10" t="s">
        <v>152</v>
      </c>
      <c r="R12" s="18">
        <v>0.13107904105787399</v>
      </c>
      <c r="S12" s="10" t="s">
        <v>169</v>
      </c>
    </row>
    <row r="13" spans="1:19" x14ac:dyDescent="0.2">
      <c r="A13" s="12" t="s">
        <v>172</v>
      </c>
      <c r="B13" s="18">
        <v>0</v>
      </c>
      <c r="C13" s="10" t="s">
        <v>246</v>
      </c>
      <c r="D13" s="18">
        <v>0</v>
      </c>
      <c r="E13" s="10" t="s">
        <v>246</v>
      </c>
      <c r="F13" s="18">
        <v>0</v>
      </c>
      <c r="G13" s="10" t="s">
        <v>246</v>
      </c>
      <c r="H13" s="18">
        <v>0</v>
      </c>
      <c r="I13" s="10" t="s">
        <v>152</v>
      </c>
      <c r="J13" s="18">
        <v>0</v>
      </c>
      <c r="K13" s="10" t="s">
        <v>246</v>
      </c>
      <c r="L13" s="18">
        <v>0</v>
      </c>
      <c r="M13" s="10" t="s">
        <v>246</v>
      </c>
      <c r="N13" s="18">
        <v>0</v>
      </c>
      <c r="O13" s="10" t="s">
        <v>167</v>
      </c>
      <c r="P13" s="18">
        <v>2.4877158831509898</v>
      </c>
      <c r="Q13" s="10" t="s">
        <v>152</v>
      </c>
      <c r="R13" s="18">
        <v>0.120309472641044</v>
      </c>
      <c r="S13" s="10" t="s">
        <v>169</v>
      </c>
    </row>
    <row r="14" spans="1:19" x14ac:dyDescent="0.2">
      <c r="A14" s="12" t="s">
        <v>173</v>
      </c>
      <c r="B14" s="18">
        <v>0</v>
      </c>
      <c r="C14" s="10" t="s">
        <v>246</v>
      </c>
      <c r="D14" s="18">
        <v>0</v>
      </c>
      <c r="E14" s="10" t="s">
        <v>246</v>
      </c>
      <c r="F14" s="18">
        <v>0</v>
      </c>
      <c r="G14" s="10" t="s">
        <v>246</v>
      </c>
      <c r="H14" s="18">
        <v>0</v>
      </c>
      <c r="I14" s="10" t="s">
        <v>152</v>
      </c>
      <c r="J14" s="18">
        <v>0</v>
      </c>
      <c r="K14" s="10" t="s">
        <v>246</v>
      </c>
      <c r="L14" s="18">
        <v>0</v>
      </c>
      <c r="M14" s="10" t="s">
        <v>246</v>
      </c>
      <c r="N14" s="18">
        <v>0</v>
      </c>
      <c r="O14" s="10" t="s">
        <v>167</v>
      </c>
      <c r="P14" s="18">
        <v>2.1038889556758602</v>
      </c>
      <c r="Q14" s="10" t="s">
        <v>152</v>
      </c>
      <c r="R14" s="18">
        <v>0.116269636268578</v>
      </c>
      <c r="S14" s="10" t="s">
        <v>169</v>
      </c>
    </row>
    <row r="15" spans="1:19" x14ac:dyDescent="0.2">
      <c r="A15" s="12" t="s">
        <v>174</v>
      </c>
      <c r="B15" s="18">
        <v>0</v>
      </c>
      <c r="C15" s="10" t="s">
        <v>246</v>
      </c>
      <c r="D15" s="18">
        <v>0</v>
      </c>
      <c r="E15" s="10" t="s">
        <v>246</v>
      </c>
      <c r="F15" s="18">
        <v>0</v>
      </c>
      <c r="G15" s="10" t="s">
        <v>246</v>
      </c>
      <c r="H15" s="18">
        <v>0</v>
      </c>
      <c r="I15" s="10" t="s">
        <v>152</v>
      </c>
      <c r="J15" s="18">
        <v>0</v>
      </c>
      <c r="K15" s="10" t="s">
        <v>246</v>
      </c>
      <c r="L15" s="18">
        <v>0</v>
      </c>
      <c r="M15" s="10" t="s">
        <v>246</v>
      </c>
      <c r="N15" s="18">
        <v>0</v>
      </c>
      <c r="O15" s="10" t="s">
        <v>167</v>
      </c>
      <c r="P15" s="18">
        <v>2.08160332907247</v>
      </c>
      <c r="Q15" s="10" t="s">
        <v>152</v>
      </c>
      <c r="R15" s="18">
        <v>0.123259290596596</v>
      </c>
      <c r="S15" s="10" t="s">
        <v>169</v>
      </c>
    </row>
    <row r="16" spans="1:19" x14ac:dyDescent="0.2">
      <c r="A16" s="12" t="s">
        <v>176</v>
      </c>
      <c r="B16" s="18">
        <v>0</v>
      </c>
      <c r="C16" s="10" t="s">
        <v>246</v>
      </c>
      <c r="D16" s="18">
        <v>0</v>
      </c>
      <c r="E16" s="10" t="s">
        <v>246</v>
      </c>
      <c r="F16" s="18">
        <v>0</v>
      </c>
      <c r="G16" s="10" t="s">
        <v>246</v>
      </c>
      <c r="H16" s="18">
        <v>0</v>
      </c>
      <c r="I16" s="10" t="s">
        <v>152</v>
      </c>
      <c r="J16" s="18">
        <v>0</v>
      </c>
      <c r="K16" s="10" t="s">
        <v>246</v>
      </c>
      <c r="L16" s="18">
        <v>0</v>
      </c>
      <c r="M16" s="10" t="s">
        <v>246</v>
      </c>
      <c r="N16" s="18">
        <v>0</v>
      </c>
      <c r="O16" s="10" t="s">
        <v>167</v>
      </c>
      <c r="P16" s="18">
        <v>1.99491721636047</v>
      </c>
      <c r="Q16" s="10" t="s">
        <v>152</v>
      </c>
      <c r="R16" s="18">
        <v>0.121980149620147</v>
      </c>
      <c r="S16" s="10" t="s">
        <v>169</v>
      </c>
    </row>
    <row r="17" spans="1:19" x14ac:dyDescent="0.2">
      <c r="A17" s="12" t="s">
        <v>177</v>
      </c>
      <c r="B17" s="18">
        <v>0</v>
      </c>
      <c r="C17" s="10" t="s">
        <v>246</v>
      </c>
      <c r="D17" s="18">
        <v>0</v>
      </c>
      <c r="E17" s="10" t="s">
        <v>246</v>
      </c>
      <c r="F17" s="18">
        <v>0</v>
      </c>
      <c r="G17" s="10" t="s">
        <v>246</v>
      </c>
      <c r="H17" s="18">
        <v>0</v>
      </c>
      <c r="I17" s="10" t="s">
        <v>152</v>
      </c>
      <c r="J17" s="18">
        <v>0</v>
      </c>
      <c r="K17" s="10" t="s">
        <v>246</v>
      </c>
      <c r="L17" s="18">
        <v>0</v>
      </c>
      <c r="M17" s="10" t="s">
        <v>246</v>
      </c>
      <c r="N17" s="18">
        <v>0</v>
      </c>
      <c r="O17" s="10" t="s">
        <v>167</v>
      </c>
      <c r="P17" s="18">
        <v>1.7526930337379101</v>
      </c>
      <c r="Q17" s="10" t="s">
        <v>152</v>
      </c>
      <c r="R17" s="18">
        <v>0.107958962279536</v>
      </c>
      <c r="S17" s="10" t="s">
        <v>169</v>
      </c>
    </row>
    <row r="18" spans="1:19" x14ac:dyDescent="0.2">
      <c r="A18" s="12" t="s">
        <v>178</v>
      </c>
      <c r="B18" s="18">
        <v>0</v>
      </c>
      <c r="C18" s="10" t="s">
        <v>246</v>
      </c>
      <c r="D18" s="18">
        <v>0</v>
      </c>
      <c r="E18" s="10" t="s">
        <v>246</v>
      </c>
      <c r="F18" s="18">
        <v>0</v>
      </c>
      <c r="G18" s="10" t="s">
        <v>246</v>
      </c>
      <c r="H18" s="18">
        <v>0</v>
      </c>
      <c r="I18" s="10" t="s">
        <v>152</v>
      </c>
      <c r="J18" s="18">
        <v>0</v>
      </c>
      <c r="K18" s="10" t="s">
        <v>246</v>
      </c>
      <c r="L18" s="18">
        <v>0</v>
      </c>
      <c r="M18" s="10" t="s">
        <v>246</v>
      </c>
      <c r="N18" s="18">
        <v>0</v>
      </c>
      <c r="O18" s="10" t="s">
        <v>167</v>
      </c>
      <c r="P18" s="18">
        <v>2.21747428016785</v>
      </c>
      <c r="Q18" s="10" t="s">
        <v>152</v>
      </c>
      <c r="R18" s="18">
        <v>0.12772505031294201</v>
      </c>
      <c r="S18" s="10" t="s">
        <v>169</v>
      </c>
    </row>
    <row r="19" spans="1:19" x14ac:dyDescent="0.2">
      <c r="A19" s="12" t="s">
        <v>179</v>
      </c>
      <c r="B19" s="18">
        <v>0</v>
      </c>
      <c r="C19" s="10" t="s">
        <v>246</v>
      </c>
      <c r="D19" s="18">
        <v>0</v>
      </c>
      <c r="E19" s="10" t="s">
        <v>246</v>
      </c>
      <c r="F19" s="18">
        <v>0</v>
      </c>
      <c r="G19" s="10" t="s">
        <v>246</v>
      </c>
      <c r="H19" s="18">
        <v>0</v>
      </c>
      <c r="I19" s="10" t="s">
        <v>152</v>
      </c>
      <c r="J19" s="18">
        <v>0</v>
      </c>
      <c r="K19" s="10" t="s">
        <v>246</v>
      </c>
      <c r="L19" s="18">
        <v>0</v>
      </c>
      <c r="M19" s="10" t="s">
        <v>246</v>
      </c>
      <c r="N19" s="18">
        <v>0</v>
      </c>
      <c r="O19" s="10" t="s">
        <v>167</v>
      </c>
      <c r="P19" s="18">
        <v>1.85105438226009</v>
      </c>
      <c r="Q19" s="10" t="s">
        <v>152</v>
      </c>
      <c r="R19" s="18">
        <v>0.11831368943786701</v>
      </c>
      <c r="S19" s="10" t="s">
        <v>169</v>
      </c>
    </row>
    <row r="20" spans="1:19" x14ac:dyDescent="0.2">
      <c r="A20" s="12" t="s">
        <v>180</v>
      </c>
      <c r="B20" s="18">
        <v>0</v>
      </c>
      <c r="C20" s="10" t="s">
        <v>246</v>
      </c>
      <c r="D20" s="18">
        <v>0</v>
      </c>
      <c r="E20" s="10" t="s">
        <v>246</v>
      </c>
      <c r="F20" s="18">
        <v>0</v>
      </c>
      <c r="G20" s="10" t="s">
        <v>246</v>
      </c>
      <c r="H20" s="18">
        <v>0</v>
      </c>
      <c r="I20" s="10" t="s">
        <v>152</v>
      </c>
      <c r="J20" s="18">
        <v>0</v>
      </c>
      <c r="K20" s="10" t="s">
        <v>246</v>
      </c>
      <c r="L20" s="18">
        <v>0</v>
      </c>
      <c r="M20" s="10" t="s">
        <v>246</v>
      </c>
      <c r="N20" s="18">
        <v>0</v>
      </c>
      <c r="O20" s="10" t="s">
        <v>167</v>
      </c>
      <c r="P20" s="18">
        <v>1.8939040433993299</v>
      </c>
      <c r="Q20" s="10" t="s">
        <v>152</v>
      </c>
      <c r="R20" s="18">
        <v>0.121006678878334</v>
      </c>
      <c r="S20" s="10" t="s">
        <v>169</v>
      </c>
    </row>
    <row r="21" spans="1:19" x14ac:dyDescent="0.2">
      <c r="A21" s="12" t="s">
        <v>181</v>
      </c>
      <c r="B21" s="18">
        <v>0</v>
      </c>
      <c r="C21" s="10" t="s">
        <v>246</v>
      </c>
      <c r="D21" s="18">
        <v>0</v>
      </c>
      <c r="E21" s="10" t="s">
        <v>246</v>
      </c>
      <c r="F21" s="18">
        <v>0</v>
      </c>
      <c r="G21" s="10" t="s">
        <v>246</v>
      </c>
      <c r="H21" s="18">
        <v>0</v>
      </c>
      <c r="I21" s="10" t="s">
        <v>152</v>
      </c>
      <c r="J21" s="18">
        <v>0</v>
      </c>
      <c r="K21" s="10" t="s">
        <v>246</v>
      </c>
      <c r="L21" s="18">
        <v>0</v>
      </c>
      <c r="M21" s="10" t="s">
        <v>246</v>
      </c>
      <c r="N21" s="18">
        <v>0</v>
      </c>
      <c r="O21" s="10" t="s">
        <v>167</v>
      </c>
      <c r="P21" s="18">
        <v>1.7735266541788399</v>
      </c>
      <c r="Q21" s="10" t="s">
        <v>152</v>
      </c>
      <c r="R21" s="18">
        <v>0.125948894948303</v>
      </c>
      <c r="S21" s="10" t="s">
        <v>169</v>
      </c>
    </row>
    <row r="22" spans="1:19" x14ac:dyDescent="0.2">
      <c r="A22" s="12" t="s">
        <v>182</v>
      </c>
      <c r="B22" s="18">
        <v>0</v>
      </c>
      <c r="C22" s="10" t="s">
        <v>246</v>
      </c>
      <c r="D22" s="18">
        <v>0</v>
      </c>
      <c r="E22" s="10" t="s">
        <v>246</v>
      </c>
      <c r="F22" s="18">
        <v>0</v>
      </c>
      <c r="G22" s="10" t="s">
        <v>246</v>
      </c>
      <c r="H22" s="18">
        <v>0</v>
      </c>
      <c r="I22" s="10" t="s">
        <v>152</v>
      </c>
      <c r="J22" s="18">
        <v>0</v>
      </c>
      <c r="K22" s="10" t="s">
        <v>246</v>
      </c>
      <c r="L22" s="18">
        <v>0</v>
      </c>
      <c r="M22" s="10" t="s">
        <v>246</v>
      </c>
      <c r="N22" s="18">
        <v>0</v>
      </c>
      <c r="O22" s="10" t="s">
        <v>167</v>
      </c>
      <c r="P22" s="18">
        <v>1.46395803785241</v>
      </c>
      <c r="Q22" s="10" t="s">
        <v>152</v>
      </c>
      <c r="R22" s="18">
        <v>0.100793292668937</v>
      </c>
      <c r="S22" s="10" t="s">
        <v>169</v>
      </c>
    </row>
    <row r="23" spans="1:19" x14ac:dyDescent="0.2">
      <c r="A23" s="12" t="s">
        <v>184</v>
      </c>
      <c r="B23" s="18">
        <v>0</v>
      </c>
      <c r="C23" s="10" t="s">
        <v>246</v>
      </c>
      <c r="D23" s="18">
        <v>0</v>
      </c>
      <c r="E23" s="10" t="s">
        <v>246</v>
      </c>
      <c r="F23" s="18">
        <v>0</v>
      </c>
      <c r="G23" s="10" t="s">
        <v>246</v>
      </c>
      <c r="H23" s="18">
        <v>0</v>
      </c>
      <c r="I23" s="10" t="s">
        <v>152</v>
      </c>
      <c r="J23" s="18">
        <v>0</v>
      </c>
      <c r="K23" s="10" t="s">
        <v>246</v>
      </c>
      <c r="L23" s="18">
        <v>0</v>
      </c>
      <c r="M23" s="10" t="s">
        <v>246</v>
      </c>
      <c r="N23" s="18">
        <v>0</v>
      </c>
      <c r="O23" s="10" t="s">
        <v>167</v>
      </c>
      <c r="P23" s="18">
        <v>2.1038704063509499</v>
      </c>
      <c r="Q23" s="10" t="s">
        <v>152</v>
      </c>
      <c r="R23" s="18">
        <v>0.13346131539141101</v>
      </c>
      <c r="S23" s="10" t="s">
        <v>169</v>
      </c>
    </row>
    <row r="24" spans="1:19" x14ac:dyDescent="0.2">
      <c r="A24" s="12" t="s">
        <v>185</v>
      </c>
      <c r="B24" s="18">
        <v>0</v>
      </c>
      <c r="C24" s="10" t="s">
        <v>246</v>
      </c>
      <c r="D24" s="18">
        <v>0</v>
      </c>
      <c r="E24" s="10" t="s">
        <v>246</v>
      </c>
      <c r="F24" s="18">
        <v>0</v>
      </c>
      <c r="G24" s="10" t="s">
        <v>246</v>
      </c>
      <c r="H24" s="18">
        <v>0</v>
      </c>
      <c r="I24" s="10" t="s">
        <v>152</v>
      </c>
      <c r="J24" s="18">
        <v>0</v>
      </c>
      <c r="K24" s="10" t="s">
        <v>246</v>
      </c>
      <c r="L24" s="18">
        <v>0</v>
      </c>
      <c r="M24" s="10" t="s">
        <v>246</v>
      </c>
      <c r="N24" s="18">
        <v>0</v>
      </c>
      <c r="O24" s="10" t="s">
        <v>167</v>
      </c>
      <c r="P24" s="18">
        <v>2.5440563176533901</v>
      </c>
      <c r="Q24" s="10" t="s">
        <v>152</v>
      </c>
      <c r="R24" s="18">
        <v>0.14495131840435799</v>
      </c>
      <c r="S24" s="10" t="s">
        <v>169</v>
      </c>
    </row>
    <row r="25" spans="1:19" x14ac:dyDescent="0.2">
      <c r="A25" s="12" t="s">
        <v>187</v>
      </c>
      <c r="B25" s="18">
        <v>0</v>
      </c>
      <c r="C25" s="10" t="s">
        <v>246</v>
      </c>
      <c r="D25" s="18">
        <v>0</v>
      </c>
      <c r="E25" s="10" t="s">
        <v>246</v>
      </c>
      <c r="F25" s="18">
        <v>0</v>
      </c>
      <c r="G25" s="10" t="s">
        <v>246</v>
      </c>
      <c r="H25" s="18">
        <v>0</v>
      </c>
      <c r="I25" s="10" t="s">
        <v>152</v>
      </c>
      <c r="J25" s="18">
        <v>0</v>
      </c>
      <c r="K25" s="10" t="s">
        <v>246</v>
      </c>
      <c r="L25" s="18">
        <v>0</v>
      </c>
      <c r="M25" s="10" t="s">
        <v>246</v>
      </c>
      <c r="N25" s="18">
        <v>0</v>
      </c>
      <c r="O25" s="10" t="s">
        <v>167</v>
      </c>
      <c r="P25" s="18">
        <v>2.6474939454161901</v>
      </c>
      <c r="Q25" s="10" t="s">
        <v>152</v>
      </c>
      <c r="R25" s="18">
        <v>0.13815063143546599</v>
      </c>
      <c r="S25" s="10" t="s">
        <v>169</v>
      </c>
    </row>
    <row r="26" spans="1:19" x14ac:dyDescent="0.2">
      <c r="A26" s="12" t="s">
        <v>188</v>
      </c>
      <c r="B26" s="18">
        <v>0</v>
      </c>
      <c r="C26" s="10" t="s">
        <v>246</v>
      </c>
      <c r="D26" s="18">
        <v>0</v>
      </c>
      <c r="E26" s="10" t="s">
        <v>246</v>
      </c>
      <c r="F26" s="18">
        <v>0</v>
      </c>
      <c r="G26" s="10" t="s">
        <v>246</v>
      </c>
      <c r="H26" s="18">
        <v>0</v>
      </c>
      <c r="I26" s="10" t="s">
        <v>152</v>
      </c>
      <c r="J26" s="18">
        <v>0</v>
      </c>
      <c r="K26" s="10" t="s">
        <v>246</v>
      </c>
      <c r="L26" s="18">
        <v>0</v>
      </c>
      <c r="M26" s="10" t="s">
        <v>246</v>
      </c>
      <c r="N26" s="18">
        <v>0</v>
      </c>
      <c r="O26" s="10" t="s">
        <v>167</v>
      </c>
      <c r="P26" s="18">
        <v>2.4241931636734901</v>
      </c>
      <c r="Q26" s="10" t="s">
        <v>152</v>
      </c>
      <c r="R26" s="18">
        <v>0.124746753895441</v>
      </c>
      <c r="S26" s="10" t="s">
        <v>169</v>
      </c>
    </row>
    <row r="27" spans="1:19" x14ac:dyDescent="0.2">
      <c r="A27" s="12" t="s">
        <v>189</v>
      </c>
      <c r="B27" s="18">
        <v>0</v>
      </c>
      <c r="C27" s="10" t="s">
        <v>246</v>
      </c>
      <c r="D27" s="18">
        <v>0</v>
      </c>
      <c r="E27" s="10" t="s">
        <v>246</v>
      </c>
      <c r="F27" s="18">
        <v>0</v>
      </c>
      <c r="G27" s="10" t="s">
        <v>246</v>
      </c>
      <c r="H27" s="18">
        <v>0</v>
      </c>
      <c r="I27" s="10" t="s">
        <v>152</v>
      </c>
      <c r="J27" s="18">
        <v>0</v>
      </c>
      <c r="K27" s="10" t="s">
        <v>246</v>
      </c>
      <c r="L27" s="18">
        <v>0</v>
      </c>
      <c r="M27" s="10" t="s">
        <v>246</v>
      </c>
      <c r="N27" s="18">
        <v>0</v>
      </c>
      <c r="O27" s="10" t="s">
        <v>167</v>
      </c>
      <c r="P27" s="18">
        <v>2.1191776139366398</v>
      </c>
      <c r="Q27" s="10" t="s">
        <v>152</v>
      </c>
      <c r="R27" s="18">
        <v>0.13735094526883901</v>
      </c>
      <c r="S27" s="10" t="s">
        <v>169</v>
      </c>
    </row>
    <row r="28" spans="1:19" x14ac:dyDescent="0.2">
      <c r="A28" s="12" t="s">
        <v>190</v>
      </c>
      <c r="B28" s="18">
        <v>0</v>
      </c>
      <c r="C28" s="10" t="s">
        <v>246</v>
      </c>
      <c r="D28" s="18">
        <v>0</v>
      </c>
      <c r="E28" s="10" t="s">
        <v>246</v>
      </c>
      <c r="F28" s="18">
        <v>0</v>
      </c>
      <c r="G28" s="10" t="s">
        <v>246</v>
      </c>
      <c r="H28" s="18">
        <v>0</v>
      </c>
      <c r="I28" s="10" t="s">
        <v>152</v>
      </c>
      <c r="J28" s="18">
        <v>0</v>
      </c>
      <c r="K28" s="10" t="s">
        <v>246</v>
      </c>
      <c r="L28" s="18">
        <v>0</v>
      </c>
      <c r="M28" s="10" t="s">
        <v>246</v>
      </c>
      <c r="N28" s="18">
        <v>0</v>
      </c>
      <c r="O28" s="10" t="s">
        <v>167</v>
      </c>
      <c r="P28" s="18">
        <v>2.5389447406619001</v>
      </c>
      <c r="Q28" s="10" t="s">
        <v>152</v>
      </c>
      <c r="R28" s="18">
        <v>0.18579028068370901</v>
      </c>
      <c r="S28" s="10" t="s">
        <v>169</v>
      </c>
    </row>
    <row r="29" spans="1:19" x14ac:dyDescent="0.2">
      <c r="A29" s="12" t="s">
        <v>191</v>
      </c>
      <c r="B29" s="18">
        <v>0</v>
      </c>
      <c r="C29" s="10" t="s">
        <v>246</v>
      </c>
      <c r="D29" s="18">
        <v>0</v>
      </c>
      <c r="E29" s="10" t="s">
        <v>246</v>
      </c>
      <c r="F29" s="18">
        <v>0</v>
      </c>
      <c r="G29" s="10" t="s">
        <v>246</v>
      </c>
      <c r="H29" s="18">
        <v>0</v>
      </c>
      <c r="I29" s="10" t="s">
        <v>152</v>
      </c>
      <c r="J29" s="18">
        <v>0</v>
      </c>
      <c r="K29" s="10" t="s">
        <v>246</v>
      </c>
      <c r="L29" s="18">
        <v>0</v>
      </c>
      <c r="M29" s="10" t="s">
        <v>246</v>
      </c>
      <c r="N29" s="18">
        <v>0</v>
      </c>
      <c r="O29" s="10" t="s">
        <v>167</v>
      </c>
      <c r="P29" s="18">
        <v>2.7987492666847702</v>
      </c>
      <c r="Q29" s="10" t="s">
        <v>152</v>
      </c>
      <c r="R29" s="18">
        <v>0.18470547902454301</v>
      </c>
      <c r="S29" s="10" t="s">
        <v>169</v>
      </c>
    </row>
    <row r="30" spans="1:19" x14ac:dyDescent="0.2">
      <c r="A30" s="12" t="s">
        <v>192</v>
      </c>
      <c r="B30" s="18">
        <v>0</v>
      </c>
      <c r="C30" s="10" t="s">
        <v>246</v>
      </c>
      <c r="D30" s="18">
        <v>0</v>
      </c>
      <c r="E30" s="10" t="s">
        <v>246</v>
      </c>
      <c r="F30" s="18">
        <v>0</v>
      </c>
      <c r="G30" s="10" t="s">
        <v>246</v>
      </c>
      <c r="H30" s="18">
        <v>0</v>
      </c>
      <c r="I30" s="10" t="s">
        <v>152</v>
      </c>
      <c r="J30" s="18">
        <v>0</v>
      </c>
      <c r="K30" s="10" t="s">
        <v>246</v>
      </c>
      <c r="L30" s="18">
        <v>0</v>
      </c>
      <c r="M30" s="10" t="s">
        <v>246</v>
      </c>
      <c r="N30" s="18">
        <v>0</v>
      </c>
      <c r="O30" s="10" t="s">
        <v>167</v>
      </c>
      <c r="P30" s="18">
        <v>3.1238378403640699</v>
      </c>
      <c r="Q30" s="10" t="s">
        <v>152</v>
      </c>
      <c r="R30" s="18">
        <v>0.19386714378845399</v>
      </c>
      <c r="S30" s="10" t="s">
        <v>169</v>
      </c>
    </row>
    <row r="31" spans="1:19" x14ac:dyDescent="0.2">
      <c r="A31" s="12" t="s">
        <v>193</v>
      </c>
      <c r="B31" s="18">
        <v>0</v>
      </c>
      <c r="C31" s="10" t="s">
        <v>246</v>
      </c>
      <c r="D31" s="18">
        <v>0</v>
      </c>
      <c r="E31" s="10" t="s">
        <v>246</v>
      </c>
      <c r="F31" s="18">
        <v>0</v>
      </c>
      <c r="G31" s="10" t="s">
        <v>246</v>
      </c>
      <c r="H31" s="18">
        <v>0</v>
      </c>
      <c r="I31" s="10" t="s">
        <v>152</v>
      </c>
      <c r="J31" s="18">
        <v>0</v>
      </c>
      <c r="K31" s="10" t="s">
        <v>246</v>
      </c>
      <c r="L31" s="18">
        <v>0</v>
      </c>
      <c r="M31" s="10" t="s">
        <v>186</v>
      </c>
      <c r="N31" s="18">
        <v>0</v>
      </c>
      <c r="O31" s="10" t="s">
        <v>167</v>
      </c>
      <c r="P31" s="18">
        <v>2.5132410463974502</v>
      </c>
      <c r="Q31" s="10" t="s">
        <v>152</v>
      </c>
      <c r="R31" s="18">
        <v>0.159709827854569</v>
      </c>
      <c r="S31" s="10" t="s">
        <v>169</v>
      </c>
    </row>
    <row r="32" spans="1:19" x14ac:dyDescent="0.2">
      <c r="A32" s="15" t="s">
        <v>195</v>
      </c>
      <c r="B32" s="19">
        <v>0</v>
      </c>
      <c r="C32" s="14" t="s">
        <v>246</v>
      </c>
      <c r="D32" s="19">
        <v>0</v>
      </c>
      <c r="E32" s="14" t="s">
        <v>246</v>
      </c>
      <c r="F32" s="19">
        <v>0</v>
      </c>
      <c r="G32" s="14" t="s">
        <v>246</v>
      </c>
      <c r="H32" s="19">
        <v>0</v>
      </c>
      <c r="I32" s="14" t="s">
        <v>152</v>
      </c>
      <c r="J32" s="19">
        <v>0</v>
      </c>
      <c r="K32" s="14" t="s">
        <v>246</v>
      </c>
      <c r="L32" s="19">
        <v>0</v>
      </c>
      <c r="M32" s="14" t="s">
        <v>186</v>
      </c>
      <c r="N32" s="19">
        <v>0</v>
      </c>
      <c r="O32" s="14" t="s">
        <v>167</v>
      </c>
      <c r="P32" s="19">
        <v>2.61691677935513</v>
      </c>
      <c r="Q32" s="14" t="s">
        <v>152</v>
      </c>
      <c r="R32" s="19">
        <v>0.164257703593715</v>
      </c>
      <c r="S32" s="14" t="s">
        <v>169</v>
      </c>
    </row>
    <row r="34" spans="1:2" x14ac:dyDescent="0.2">
      <c r="A34" s="16" t="s">
        <v>196</v>
      </c>
      <c r="B34" s="16" t="s">
        <v>211</v>
      </c>
    </row>
    <row r="36" spans="1:2" x14ac:dyDescent="0.2">
      <c r="B36" s="16" t="s">
        <v>400</v>
      </c>
    </row>
    <row r="37" spans="1:2" x14ac:dyDescent="0.2">
      <c r="B37" s="16" t="s">
        <v>401</v>
      </c>
    </row>
    <row r="38" spans="1:2" x14ac:dyDescent="0.2">
      <c r="B38" s="16" t="s">
        <v>410</v>
      </c>
    </row>
    <row r="39" spans="1:2" x14ac:dyDescent="0.2">
      <c r="B39" s="16" t="s">
        <v>411</v>
      </c>
    </row>
    <row r="41" spans="1:2" x14ac:dyDescent="0.2">
      <c r="B41" s="16" t="s">
        <v>203</v>
      </c>
    </row>
    <row r="42" spans="1:2" x14ac:dyDescent="0.2">
      <c r="B42" s="16" t="s">
        <v>250</v>
      </c>
    </row>
    <row r="43" spans="1:2" x14ac:dyDescent="0.2">
      <c r="B43" s="16" t="s">
        <v>204</v>
      </c>
    </row>
    <row r="46" spans="1:2" x14ac:dyDescent="0.2">
      <c r="A46" s="17" t="str">
        <f>HYPERLINK("#'MINOR_GAMING 9'!A2", "&lt;&lt;&lt; Previous table")</f>
        <v>&lt;&lt;&lt; Previous table</v>
      </c>
    </row>
    <row r="47" spans="1:2" x14ac:dyDescent="0.2">
      <c r="A47" s="17" t="str">
        <f>HYPERLINK("#'MINOR_GAMING 11'!A2",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HYPERLINK("#'INDEX'!B91", "Link to index")</f>
        <v>Link to index</v>
      </c>
    </row>
    <row r="2" spans="1:19" ht="15.75" customHeight="1" x14ac:dyDescent="0.2">
      <c r="A2" s="27" t="s">
        <v>417</v>
      </c>
      <c r="B2" s="28"/>
      <c r="C2" s="28"/>
      <c r="D2" s="28"/>
      <c r="E2" s="28"/>
      <c r="F2" s="28"/>
      <c r="G2" s="28"/>
      <c r="H2" s="28"/>
      <c r="I2" s="28"/>
      <c r="J2" s="28"/>
      <c r="K2" s="28"/>
      <c r="L2" s="28"/>
      <c r="M2" s="28"/>
      <c r="N2" s="28"/>
      <c r="O2" s="28"/>
      <c r="P2" s="28"/>
      <c r="Q2" s="28"/>
      <c r="R2" s="28"/>
      <c r="S2" s="28"/>
    </row>
    <row r="3" spans="1:19" ht="15.75" customHeight="1" x14ac:dyDescent="0.2">
      <c r="A3" s="27" t="s">
        <v>102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1.996</v>
      </c>
      <c r="C7" s="10" t="s">
        <v>152</v>
      </c>
      <c r="D7" s="9">
        <v>0</v>
      </c>
      <c r="E7" s="10" t="s">
        <v>246</v>
      </c>
      <c r="F7" s="9">
        <v>0</v>
      </c>
      <c r="G7" s="10" t="s">
        <v>246</v>
      </c>
      <c r="H7" s="9">
        <v>0.38200000000000001</v>
      </c>
      <c r="I7" s="10" t="s">
        <v>152</v>
      </c>
      <c r="J7" s="9">
        <v>0</v>
      </c>
      <c r="K7" s="10" t="s">
        <v>246</v>
      </c>
      <c r="L7" s="9">
        <v>0.64912599999999998</v>
      </c>
      <c r="M7" s="10" t="s">
        <v>152</v>
      </c>
      <c r="N7" s="9">
        <v>0.372</v>
      </c>
      <c r="O7" s="10" t="s">
        <v>152</v>
      </c>
      <c r="P7" s="9">
        <v>0.496</v>
      </c>
      <c r="Q7" s="10" t="s">
        <v>152</v>
      </c>
      <c r="R7" s="9">
        <v>3.8951259999999999</v>
      </c>
      <c r="S7" s="10" t="s">
        <v>152</v>
      </c>
    </row>
    <row r="8" spans="1:19" x14ac:dyDescent="0.2">
      <c r="A8" s="12" t="s">
        <v>164</v>
      </c>
      <c r="B8" s="9">
        <v>1.4450000000000001</v>
      </c>
      <c r="C8" s="10" t="s">
        <v>152</v>
      </c>
      <c r="D8" s="9">
        <v>0</v>
      </c>
      <c r="E8" s="10" t="s">
        <v>246</v>
      </c>
      <c r="F8" s="9">
        <v>0</v>
      </c>
      <c r="G8" s="10" t="s">
        <v>246</v>
      </c>
      <c r="H8" s="9">
        <v>4.2999999999999997E-2</v>
      </c>
      <c r="I8" s="10" t="s">
        <v>152</v>
      </c>
      <c r="J8" s="9">
        <v>0</v>
      </c>
      <c r="K8" s="10" t="s">
        <v>246</v>
      </c>
      <c r="L8" s="9">
        <v>0.40500000000000003</v>
      </c>
      <c r="M8" s="10" t="s">
        <v>152</v>
      </c>
      <c r="N8" s="9">
        <v>0.39</v>
      </c>
      <c r="O8" s="10" t="s">
        <v>152</v>
      </c>
      <c r="P8" s="9">
        <v>0.505</v>
      </c>
      <c r="Q8" s="10" t="s">
        <v>152</v>
      </c>
      <c r="R8" s="9">
        <v>2.7879999999999998</v>
      </c>
      <c r="S8" s="10" t="s">
        <v>152</v>
      </c>
    </row>
    <row r="9" spans="1:19" x14ac:dyDescent="0.2">
      <c r="A9" s="12" t="s">
        <v>165</v>
      </c>
      <c r="B9" s="9">
        <v>1.387</v>
      </c>
      <c r="C9" s="10" t="s">
        <v>152</v>
      </c>
      <c r="D9" s="9">
        <v>0</v>
      </c>
      <c r="E9" s="10" t="s">
        <v>246</v>
      </c>
      <c r="F9" s="9">
        <v>0</v>
      </c>
      <c r="G9" s="10" t="s">
        <v>246</v>
      </c>
      <c r="H9" s="9">
        <v>0</v>
      </c>
      <c r="I9" s="10" t="s">
        <v>302</v>
      </c>
      <c r="J9" s="9">
        <v>0</v>
      </c>
      <c r="K9" s="10" t="s">
        <v>246</v>
      </c>
      <c r="L9" s="9">
        <v>0.245</v>
      </c>
      <c r="M9" s="10" t="s">
        <v>152</v>
      </c>
      <c r="N9" s="9">
        <v>0.36099999999999999</v>
      </c>
      <c r="O9" s="10" t="s">
        <v>152</v>
      </c>
      <c r="P9" s="9">
        <v>0.48199999999999998</v>
      </c>
      <c r="Q9" s="10" t="s">
        <v>152</v>
      </c>
      <c r="R9" s="9">
        <v>2.4750000000000001</v>
      </c>
      <c r="S9" s="10" t="s">
        <v>152</v>
      </c>
    </row>
    <row r="10" spans="1:19" x14ac:dyDescent="0.2">
      <c r="A10" s="12" t="s">
        <v>166</v>
      </c>
      <c r="B10" s="9">
        <v>1.4770000000000001</v>
      </c>
      <c r="C10" s="10" t="s">
        <v>152</v>
      </c>
      <c r="D10" s="9">
        <v>0</v>
      </c>
      <c r="E10" s="10" t="s">
        <v>246</v>
      </c>
      <c r="F10" s="9">
        <v>0</v>
      </c>
      <c r="G10" s="10" t="s">
        <v>246</v>
      </c>
      <c r="H10" s="9">
        <v>0</v>
      </c>
      <c r="I10" s="10" t="s">
        <v>152</v>
      </c>
      <c r="J10" s="9">
        <v>0</v>
      </c>
      <c r="K10" s="10" t="s">
        <v>246</v>
      </c>
      <c r="L10" s="9">
        <v>0.27300000000000002</v>
      </c>
      <c r="M10" s="10" t="s">
        <v>152</v>
      </c>
      <c r="N10" s="9">
        <v>0.40600000000000003</v>
      </c>
      <c r="O10" s="10" t="s">
        <v>152</v>
      </c>
      <c r="P10" s="9">
        <v>0.48099999999999998</v>
      </c>
      <c r="Q10" s="10" t="s">
        <v>152</v>
      </c>
      <c r="R10" s="9">
        <v>2.637</v>
      </c>
      <c r="S10" s="10" t="s">
        <v>152</v>
      </c>
    </row>
    <row r="11" spans="1:19" x14ac:dyDescent="0.2">
      <c r="A11" s="12" t="s">
        <v>170</v>
      </c>
      <c r="B11" s="9">
        <v>1.681</v>
      </c>
      <c r="C11" s="10" t="s">
        <v>152</v>
      </c>
      <c r="D11" s="9">
        <v>0</v>
      </c>
      <c r="E11" s="10" t="s">
        <v>246</v>
      </c>
      <c r="F11" s="9">
        <v>0</v>
      </c>
      <c r="G11" s="10" t="s">
        <v>246</v>
      </c>
      <c r="H11" s="9">
        <v>0</v>
      </c>
      <c r="I11" s="10" t="s">
        <v>152</v>
      </c>
      <c r="J11" s="9">
        <v>0</v>
      </c>
      <c r="K11" s="10" t="s">
        <v>246</v>
      </c>
      <c r="L11" s="9">
        <v>0.28299999999999997</v>
      </c>
      <c r="M11" s="10" t="s">
        <v>152</v>
      </c>
      <c r="N11" s="9">
        <v>0.39100000000000001</v>
      </c>
      <c r="O11" s="10" t="s">
        <v>152</v>
      </c>
      <c r="P11" s="9">
        <v>0.47899999999999998</v>
      </c>
      <c r="Q11" s="10" t="s">
        <v>152</v>
      </c>
      <c r="R11" s="9">
        <v>2.8340000000000001</v>
      </c>
      <c r="S11" s="10" t="s">
        <v>152</v>
      </c>
    </row>
    <row r="12" spans="1:19" x14ac:dyDescent="0.2">
      <c r="A12" s="12" t="s">
        <v>171</v>
      </c>
      <c r="B12" s="9">
        <v>1.6439999999999999</v>
      </c>
      <c r="C12" s="10" t="s">
        <v>152</v>
      </c>
      <c r="D12" s="9">
        <v>0</v>
      </c>
      <c r="E12" s="10" t="s">
        <v>246</v>
      </c>
      <c r="F12" s="9">
        <v>0</v>
      </c>
      <c r="G12" s="10" t="s">
        <v>246</v>
      </c>
      <c r="H12" s="9">
        <v>0</v>
      </c>
      <c r="I12" s="10" t="s">
        <v>152</v>
      </c>
      <c r="J12" s="9">
        <v>0</v>
      </c>
      <c r="K12" s="10" t="s">
        <v>246</v>
      </c>
      <c r="L12" s="9">
        <v>5.2999999999999999E-2</v>
      </c>
      <c r="M12" s="10" t="s">
        <v>152</v>
      </c>
      <c r="N12" s="9">
        <v>0.41499999999999998</v>
      </c>
      <c r="O12" s="10" t="s">
        <v>152</v>
      </c>
      <c r="P12" s="9">
        <v>0.47099999999999997</v>
      </c>
      <c r="Q12" s="10" t="s">
        <v>152</v>
      </c>
      <c r="R12" s="9">
        <v>2.5830000000000002</v>
      </c>
      <c r="S12" s="10" t="s">
        <v>152</v>
      </c>
    </row>
    <row r="13" spans="1:19" x14ac:dyDescent="0.2">
      <c r="A13" s="12" t="s">
        <v>172</v>
      </c>
      <c r="B13" s="9">
        <v>0</v>
      </c>
      <c r="C13" s="10" t="s">
        <v>246</v>
      </c>
      <c r="D13" s="9">
        <v>0</v>
      </c>
      <c r="E13" s="10" t="s">
        <v>246</v>
      </c>
      <c r="F13" s="9">
        <v>0</v>
      </c>
      <c r="G13" s="10" t="s">
        <v>246</v>
      </c>
      <c r="H13" s="9">
        <v>0</v>
      </c>
      <c r="I13" s="10" t="s">
        <v>152</v>
      </c>
      <c r="J13" s="9">
        <v>0</v>
      </c>
      <c r="K13" s="10" t="s">
        <v>246</v>
      </c>
      <c r="L13" s="9">
        <v>2.1000000000000001E-2</v>
      </c>
      <c r="M13" s="10" t="s">
        <v>152</v>
      </c>
      <c r="N13" s="9">
        <v>1.1379999999999999</v>
      </c>
      <c r="O13" s="10" t="s">
        <v>152</v>
      </c>
      <c r="P13" s="9">
        <v>0.47199999999999998</v>
      </c>
      <c r="Q13" s="10" t="s">
        <v>152</v>
      </c>
      <c r="R13" s="9">
        <v>1.631</v>
      </c>
      <c r="S13" s="10" t="s">
        <v>152</v>
      </c>
    </row>
    <row r="14" spans="1:19" x14ac:dyDescent="0.2">
      <c r="A14" s="12" t="s">
        <v>173</v>
      </c>
      <c r="B14" s="9">
        <v>0</v>
      </c>
      <c r="C14" s="10" t="s">
        <v>246</v>
      </c>
      <c r="D14" s="9">
        <v>0</v>
      </c>
      <c r="E14" s="10" t="s">
        <v>246</v>
      </c>
      <c r="F14" s="9">
        <v>0</v>
      </c>
      <c r="G14" s="10" t="s">
        <v>246</v>
      </c>
      <c r="H14" s="9">
        <v>0</v>
      </c>
      <c r="I14" s="10" t="s">
        <v>152</v>
      </c>
      <c r="J14" s="9">
        <v>0</v>
      </c>
      <c r="K14" s="10" t="s">
        <v>246</v>
      </c>
      <c r="L14" s="9">
        <v>0</v>
      </c>
      <c r="M14" s="10" t="s">
        <v>409</v>
      </c>
      <c r="N14" s="9">
        <v>1.1850000000000001</v>
      </c>
      <c r="O14" s="10" t="s">
        <v>152</v>
      </c>
      <c r="P14" s="9">
        <v>0.53200000000000003</v>
      </c>
      <c r="Q14" s="10" t="s">
        <v>152</v>
      </c>
      <c r="R14" s="9">
        <v>1.7170000000000001</v>
      </c>
      <c r="S14" s="10" t="s">
        <v>152</v>
      </c>
    </row>
    <row r="15" spans="1:19" x14ac:dyDescent="0.2">
      <c r="A15" s="12" t="s">
        <v>174</v>
      </c>
      <c r="B15" s="9">
        <v>0</v>
      </c>
      <c r="C15" s="10" t="s">
        <v>246</v>
      </c>
      <c r="D15" s="9">
        <v>0</v>
      </c>
      <c r="E15" s="10" t="s">
        <v>246</v>
      </c>
      <c r="F15" s="9">
        <v>0</v>
      </c>
      <c r="G15" s="10" t="s">
        <v>246</v>
      </c>
      <c r="H15" s="9">
        <v>0</v>
      </c>
      <c r="I15" s="10" t="s">
        <v>152</v>
      </c>
      <c r="J15" s="9">
        <v>0</v>
      </c>
      <c r="K15" s="10" t="s">
        <v>246</v>
      </c>
      <c r="L15" s="9">
        <v>0</v>
      </c>
      <c r="M15" s="10" t="s">
        <v>246</v>
      </c>
      <c r="N15" s="9">
        <v>1.3049999999999999</v>
      </c>
      <c r="O15" s="10" t="s">
        <v>152</v>
      </c>
      <c r="P15" s="9">
        <v>0.58099999999999996</v>
      </c>
      <c r="Q15" s="10" t="s">
        <v>152</v>
      </c>
      <c r="R15" s="9">
        <v>1.8859999999999999</v>
      </c>
      <c r="S15" s="10" t="s">
        <v>152</v>
      </c>
    </row>
    <row r="16" spans="1:19" x14ac:dyDescent="0.2">
      <c r="A16" s="12" t="s">
        <v>176</v>
      </c>
      <c r="B16" s="9">
        <v>0</v>
      </c>
      <c r="C16" s="10" t="s">
        <v>246</v>
      </c>
      <c r="D16" s="9">
        <v>0</v>
      </c>
      <c r="E16" s="10" t="s">
        <v>246</v>
      </c>
      <c r="F16" s="9">
        <v>0</v>
      </c>
      <c r="G16" s="10" t="s">
        <v>246</v>
      </c>
      <c r="H16" s="9">
        <v>0</v>
      </c>
      <c r="I16" s="10" t="s">
        <v>152</v>
      </c>
      <c r="J16" s="9">
        <v>0</v>
      </c>
      <c r="K16" s="10" t="s">
        <v>246</v>
      </c>
      <c r="L16" s="9">
        <v>0</v>
      </c>
      <c r="M16" s="10" t="s">
        <v>246</v>
      </c>
      <c r="N16" s="9">
        <v>1.2949999999999999</v>
      </c>
      <c r="O16" s="10" t="s">
        <v>152</v>
      </c>
      <c r="P16" s="9">
        <v>0.63800000000000001</v>
      </c>
      <c r="Q16" s="10" t="s">
        <v>152</v>
      </c>
      <c r="R16" s="9">
        <v>1.9330000000000001</v>
      </c>
      <c r="S16" s="10" t="s">
        <v>152</v>
      </c>
    </row>
    <row r="17" spans="1:19" x14ac:dyDescent="0.2">
      <c r="A17" s="12" t="s">
        <v>177</v>
      </c>
      <c r="B17" s="9">
        <v>0</v>
      </c>
      <c r="C17" s="10" t="s">
        <v>246</v>
      </c>
      <c r="D17" s="9">
        <v>0</v>
      </c>
      <c r="E17" s="10" t="s">
        <v>246</v>
      </c>
      <c r="F17" s="9">
        <v>0</v>
      </c>
      <c r="G17" s="10" t="s">
        <v>246</v>
      </c>
      <c r="H17" s="9">
        <v>0</v>
      </c>
      <c r="I17" s="10" t="s">
        <v>152</v>
      </c>
      <c r="J17" s="9">
        <v>0</v>
      </c>
      <c r="K17" s="10" t="s">
        <v>246</v>
      </c>
      <c r="L17" s="9">
        <v>0</v>
      </c>
      <c r="M17" s="10" t="s">
        <v>246</v>
      </c>
      <c r="N17" s="9">
        <v>1.1839999999999999</v>
      </c>
      <c r="O17" s="10" t="s">
        <v>152</v>
      </c>
      <c r="P17" s="9">
        <v>0.61799999999999999</v>
      </c>
      <c r="Q17" s="10" t="s">
        <v>152</v>
      </c>
      <c r="R17" s="9">
        <v>1.802</v>
      </c>
      <c r="S17" s="10" t="s">
        <v>152</v>
      </c>
    </row>
    <row r="18" spans="1:19" x14ac:dyDescent="0.2">
      <c r="A18" s="12" t="s">
        <v>178</v>
      </c>
      <c r="B18" s="9">
        <v>0</v>
      </c>
      <c r="C18" s="10" t="s">
        <v>246</v>
      </c>
      <c r="D18" s="9">
        <v>0</v>
      </c>
      <c r="E18" s="10" t="s">
        <v>246</v>
      </c>
      <c r="F18" s="9">
        <v>0</v>
      </c>
      <c r="G18" s="10" t="s">
        <v>246</v>
      </c>
      <c r="H18" s="9">
        <v>0</v>
      </c>
      <c r="I18" s="10" t="s">
        <v>152</v>
      </c>
      <c r="J18" s="9">
        <v>0</v>
      </c>
      <c r="K18" s="10" t="s">
        <v>246</v>
      </c>
      <c r="L18" s="9">
        <v>0</v>
      </c>
      <c r="M18" s="10" t="s">
        <v>246</v>
      </c>
      <c r="N18" s="9">
        <v>0</v>
      </c>
      <c r="O18" s="10" t="s">
        <v>167</v>
      </c>
      <c r="P18" s="9">
        <v>0.68600000000000005</v>
      </c>
      <c r="Q18" s="10" t="s">
        <v>152</v>
      </c>
      <c r="R18" s="9">
        <v>0.68600000000000005</v>
      </c>
      <c r="S18" s="10" t="s">
        <v>169</v>
      </c>
    </row>
    <row r="19" spans="1:19" x14ac:dyDescent="0.2">
      <c r="A19" s="12" t="s">
        <v>179</v>
      </c>
      <c r="B19" s="9">
        <v>0</v>
      </c>
      <c r="C19" s="10" t="s">
        <v>246</v>
      </c>
      <c r="D19" s="9">
        <v>0</v>
      </c>
      <c r="E19" s="10" t="s">
        <v>246</v>
      </c>
      <c r="F19" s="9">
        <v>0</v>
      </c>
      <c r="G19" s="10" t="s">
        <v>246</v>
      </c>
      <c r="H19" s="9">
        <v>0</v>
      </c>
      <c r="I19" s="10" t="s">
        <v>152</v>
      </c>
      <c r="J19" s="9">
        <v>0</v>
      </c>
      <c r="K19" s="10" t="s">
        <v>246</v>
      </c>
      <c r="L19" s="9">
        <v>0</v>
      </c>
      <c r="M19" s="10" t="s">
        <v>246</v>
      </c>
      <c r="N19" s="9">
        <v>0</v>
      </c>
      <c r="O19" s="10" t="s">
        <v>167</v>
      </c>
      <c r="P19" s="9">
        <v>0.69399999999999995</v>
      </c>
      <c r="Q19" s="10" t="s">
        <v>152</v>
      </c>
      <c r="R19" s="9">
        <v>0.69399999999999995</v>
      </c>
      <c r="S19" s="10" t="s">
        <v>169</v>
      </c>
    </row>
    <row r="20" spans="1:19" x14ac:dyDescent="0.2">
      <c r="A20" s="12" t="s">
        <v>180</v>
      </c>
      <c r="B20" s="9">
        <v>0</v>
      </c>
      <c r="C20" s="10" t="s">
        <v>246</v>
      </c>
      <c r="D20" s="9">
        <v>0</v>
      </c>
      <c r="E20" s="10" t="s">
        <v>246</v>
      </c>
      <c r="F20" s="9">
        <v>0</v>
      </c>
      <c r="G20" s="10" t="s">
        <v>246</v>
      </c>
      <c r="H20" s="9">
        <v>0</v>
      </c>
      <c r="I20" s="10" t="s">
        <v>152</v>
      </c>
      <c r="J20" s="9">
        <v>0</v>
      </c>
      <c r="K20" s="10" t="s">
        <v>246</v>
      </c>
      <c r="L20" s="9">
        <v>0</v>
      </c>
      <c r="M20" s="10" t="s">
        <v>246</v>
      </c>
      <c r="N20" s="9">
        <v>0</v>
      </c>
      <c r="O20" s="10" t="s">
        <v>167</v>
      </c>
      <c r="P20" s="9">
        <v>0.63300000000000001</v>
      </c>
      <c r="Q20" s="10" t="s">
        <v>152</v>
      </c>
      <c r="R20" s="9">
        <v>0.63300000000000001</v>
      </c>
      <c r="S20" s="10" t="s">
        <v>169</v>
      </c>
    </row>
    <row r="21" spans="1:19" x14ac:dyDescent="0.2">
      <c r="A21" s="12" t="s">
        <v>181</v>
      </c>
      <c r="B21" s="9">
        <v>0</v>
      </c>
      <c r="C21" s="10" t="s">
        <v>246</v>
      </c>
      <c r="D21" s="9">
        <v>0</v>
      </c>
      <c r="E21" s="10" t="s">
        <v>246</v>
      </c>
      <c r="F21" s="9">
        <v>0</v>
      </c>
      <c r="G21" s="10" t="s">
        <v>246</v>
      </c>
      <c r="H21" s="9">
        <v>0</v>
      </c>
      <c r="I21" s="10" t="s">
        <v>152</v>
      </c>
      <c r="J21" s="9">
        <v>0</v>
      </c>
      <c r="K21" s="10" t="s">
        <v>246</v>
      </c>
      <c r="L21" s="9">
        <v>0</v>
      </c>
      <c r="M21" s="10" t="s">
        <v>246</v>
      </c>
      <c r="N21" s="9">
        <v>0</v>
      </c>
      <c r="O21" s="10" t="s">
        <v>167</v>
      </c>
      <c r="P21" s="9">
        <v>0.69099999999999995</v>
      </c>
      <c r="Q21" s="10" t="s">
        <v>152</v>
      </c>
      <c r="R21" s="9">
        <v>0.69099999999999995</v>
      </c>
      <c r="S21" s="10" t="s">
        <v>169</v>
      </c>
    </row>
    <row r="22" spans="1:19" x14ac:dyDescent="0.2">
      <c r="A22" s="12" t="s">
        <v>182</v>
      </c>
      <c r="B22" s="9">
        <v>0</v>
      </c>
      <c r="C22" s="10" t="s">
        <v>246</v>
      </c>
      <c r="D22" s="9">
        <v>0</v>
      </c>
      <c r="E22" s="10" t="s">
        <v>246</v>
      </c>
      <c r="F22" s="9">
        <v>0</v>
      </c>
      <c r="G22" s="10" t="s">
        <v>246</v>
      </c>
      <c r="H22" s="9">
        <v>0</v>
      </c>
      <c r="I22" s="10" t="s">
        <v>152</v>
      </c>
      <c r="J22" s="9">
        <v>0</v>
      </c>
      <c r="K22" s="10" t="s">
        <v>246</v>
      </c>
      <c r="L22" s="9">
        <v>0</v>
      </c>
      <c r="M22" s="10" t="s">
        <v>246</v>
      </c>
      <c r="N22" s="9">
        <v>0</v>
      </c>
      <c r="O22" s="10" t="s">
        <v>167</v>
      </c>
      <c r="P22" s="9">
        <v>0.65400000000000003</v>
      </c>
      <c r="Q22" s="10" t="s">
        <v>152</v>
      </c>
      <c r="R22" s="9">
        <v>0.65400000000000003</v>
      </c>
      <c r="S22" s="10" t="s">
        <v>169</v>
      </c>
    </row>
    <row r="23" spans="1:19" x14ac:dyDescent="0.2">
      <c r="A23" s="12" t="s">
        <v>184</v>
      </c>
      <c r="B23" s="9">
        <v>0</v>
      </c>
      <c r="C23" s="10" t="s">
        <v>246</v>
      </c>
      <c r="D23" s="9">
        <v>0</v>
      </c>
      <c r="E23" s="10" t="s">
        <v>246</v>
      </c>
      <c r="F23" s="9">
        <v>0</v>
      </c>
      <c r="G23" s="10" t="s">
        <v>246</v>
      </c>
      <c r="H23" s="9">
        <v>0</v>
      </c>
      <c r="I23" s="10" t="s">
        <v>152</v>
      </c>
      <c r="J23" s="9">
        <v>0</v>
      </c>
      <c r="K23" s="10" t="s">
        <v>246</v>
      </c>
      <c r="L23" s="9">
        <v>0</v>
      </c>
      <c r="M23" s="10" t="s">
        <v>246</v>
      </c>
      <c r="N23" s="9">
        <v>0</v>
      </c>
      <c r="O23" s="10" t="s">
        <v>167</v>
      </c>
      <c r="P23" s="9">
        <v>0.76900000000000002</v>
      </c>
      <c r="Q23" s="10" t="s">
        <v>152</v>
      </c>
      <c r="R23" s="9">
        <v>0.76900000000000002</v>
      </c>
      <c r="S23" s="10" t="s">
        <v>169</v>
      </c>
    </row>
    <row r="24" spans="1:19" x14ac:dyDescent="0.2">
      <c r="A24" s="12" t="s">
        <v>185</v>
      </c>
      <c r="B24" s="9">
        <v>0</v>
      </c>
      <c r="C24" s="10" t="s">
        <v>246</v>
      </c>
      <c r="D24" s="9">
        <v>0</v>
      </c>
      <c r="E24" s="10" t="s">
        <v>246</v>
      </c>
      <c r="F24" s="9">
        <v>0</v>
      </c>
      <c r="G24" s="10" t="s">
        <v>246</v>
      </c>
      <c r="H24" s="9">
        <v>0</v>
      </c>
      <c r="I24" s="10" t="s">
        <v>152</v>
      </c>
      <c r="J24" s="9">
        <v>0</v>
      </c>
      <c r="K24" s="10" t="s">
        <v>246</v>
      </c>
      <c r="L24" s="9">
        <v>0</v>
      </c>
      <c r="M24" s="10" t="s">
        <v>246</v>
      </c>
      <c r="N24" s="9">
        <v>0</v>
      </c>
      <c r="O24" s="10" t="s">
        <v>167</v>
      </c>
      <c r="P24" s="9">
        <v>0.76800000000000002</v>
      </c>
      <c r="Q24" s="10" t="s">
        <v>152</v>
      </c>
      <c r="R24" s="9">
        <v>0.76800000000000002</v>
      </c>
      <c r="S24" s="10" t="s">
        <v>169</v>
      </c>
    </row>
    <row r="25" spans="1:19" x14ac:dyDescent="0.2">
      <c r="A25" s="12" t="s">
        <v>187</v>
      </c>
      <c r="B25" s="9">
        <v>0</v>
      </c>
      <c r="C25" s="10" t="s">
        <v>246</v>
      </c>
      <c r="D25" s="9">
        <v>0</v>
      </c>
      <c r="E25" s="10" t="s">
        <v>246</v>
      </c>
      <c r="F25" s="9">
        <v>0</v>
      </c>
      <c r="G25" s="10" t="s">
        <v>246</v>
      </c>
      <c r="H25" s="9">
        <v>0</v>
      </c>
      <c r="I25" s="10" t="s">
        <v>152</v>
      </c>
      <c r="J25" s="9">
        <v>0</v>
      </c>
      <c r="K25" s="10" t="s">
        <v>246</v>
      </c>
      <c r="L25" s="9">
        <v>0</v>
      </c>
      <c r="M25" s="10" t="s">
        <v>246</v>
      </c>
      <c r="N25" s="9">
        <v>0</v>
      </c>
      <c r="O25" s="10" t="s">
        <v>167</v>
      </c>
      <c r="P25" s="9">
        <v>0.75900000000000001</v>
      </c>
      <c r="Q25" s="10" t="s">
        <v>152</v>
      </c>
      <c r="R25" s="9">
        <v>0.75900000000000001</v>
      </c>
      <c r="S25" s="10" t="s">
        <v>169</v>
      </c>
    </row>
    <row r="26" spans="1:19" x14ac:dyDescent="0.2">
      <c r="A26" s="12" t="s">
        <v>188</v>
      </c>
      <c r="B26" s="9">
        <v>0</v>
      </c>
      <c r="C26" s="10" t="s">
        <v>246</v>
      </c>
      <c r="D26" s="9">
        <v>0</v>
      </c>
      <c r="E26" s="10" t="s">
        <v>246</v>
      </c>
      <c r="F26" s="9">
        <v>0</v>
      </c>
      <c r="G26" s="10" t="s">
        <v>246</v>
      </c>
      <c r="H26" s="9">
        <v>0</v>
      </c>
      <c r="I26" s="10" t="s">
        <v>152</v>
      </c>
      <c r="J26" s="9">
        <v>0</v>
      </c>
      <c r="K26" s="10" t="s">
        <v>246</v>
      </c>
      <c r="L26" s="9">
        <v>0</v>
      </c>
      <c r="M26" s="10" t="s">
        <v>246</v>
      </c>
      <c r="N26" s="9">
        <v>0</v>
      </c>
      <c r="O26" s="10" t="s">
        <v>167</v>
      </c>
      <c r="P26" s="9">
        <v>0.83699999999999997</v>
      </c>
      <c r="Q26" s="10" t="s">
        <v>152</v>
      </c>
      <c r="R26" s="9">
        <v>0.83699999999999997</v>
      </c>
      <c r="S26" s="10" t="s">
        <v>169</v>
      </c>
    </row>
    <row r="27" spans="1:19" x14ac:dyDescent="0.2">
      <c r="A27" s="12" t="s">
        <v>189</v>
      </c>
      <c r="B27" s="9">
        <v>0</v>
      </c>
      <c r="C27" s="10" t="s">
        <v>246</v>
      </c>
      <c r="D27" s="9">
        <v>0</v>
      </c>
      <c r="E27" s="10" t="s">
        <v>246</v>
      </c>
      <c r="F27" s="9">
        <v>0</v>
      </c>
      <c r="G27" s="10" t="s">
        <v>246</v>
      </c>
      <c r="H27" s="9">
        <v>0</v>
      </c>
      <c r="I27" s="10" t="s">
        <v>152</v>
      </c>
      <c r="J27" s="9">
        <v>0</v>
      </c>
      <c r="K27" s="10" t="s">
        <v>246</v>
      </c>
      <c r="L27" s="9">
        <v>0</v>
      </c>
      <c r="M27" s="10" t="s">
        <v>246</v>
      </c>
      <c r="N27" s="9">
        <v>0</v>
      </c>
      <c r="O27" s="10" t="s">
        <v>167</v>
      </c>
      <c r="P27" s="9">
        <v>0.63700000000000001</v>
      </c>
      <c r="Q27" s="10" t="s">
        <v>152</v>
      </c>
      <c r="R27" s="9">
        <v>0.63700000000000001</v>
      </c>
      <c r="S27" s="10" t="s">
        <v>169</v>
      </c>
    </row>
    <row r="28" spans="1:19" x14ac:dyDescent="0.2">
      <c r="A28" s="12" t="s">
        <v>190</v>
      </c>
      <c r="B28" s="9">
        <v>0</v>
      </c>
      <c r="C28" s="10" t="s">
        <v>246</v>
      </c>
      <c r="D28" s="9">
        <v>0</v>
      </c>
      <c r="E28" s="10" t="s">
        <v>246</v>
      </c>
      <c r="F28" s="9">
        <v>0</v>
      </c>
      <c r="G28" s="10" t="s">
        <v>246</v>
      </c>
      <c r="H28" s="9">
        <v>0</v>
      </c>
      <c r="I28" s="10" t="s">
        <v>152</v>
      </c>
      <c r="J28" s="9">
        <v>0</v>
      </c>
      <c r="K28" s="10" t="s">
        <v>246</v>
      </c>
      <c r="L28" s="9">
        <v>0</v>
      </c>
      <c r="M28" s="10" t="s">
        <v>246</v>
      </c>
      <c r="N28" s="9">
        <v>0</v>
      </c>
      <c r="O28" s="10" t="s">
        <v>167</v>
      </c>
      <c r="P28" s="9">
        <v>0.84799999999999998</v>
      </c>
      <c r="Q28" s="10" t="s">
        <v>152</v>
      </c>
      <c r="R28" s="9">
        <v>0.84799999999999998</v>
      </c>
      <c r="S28" s="10" t="s">
        <v>169</v>
      </c>
    </row>
    <row r="29" spans="1:19" x14ac:dyDescent="0.2">
      <c r="A29" s="12" t="s">
        <v>191</v>
      </c>
      <c r="B29" s="9">
        <v>0</v>
      </c>
      <c r="C29" s="10" t="s">
        <v>152</v>
      </c>
      <c r="D29" s="9">
        <v>0</v>
      </c>
      <c r="E29" s="10" t="s">
        <v>246</v>
      </c>
      <c r="F29" s="9">
        <v>0</v>
      </c>
      <c r="G29" s="10" t="s">
        <v>246</v>
      </c>
      <c r="H29" s="9">
        <v>0</v>
      </c>
      <c r="I29" s="10" t="s">
        <v>152</v>
      </c>
      <c r="J29" s="9">
        <v>0</v>
      </c>
      <c r="K29" s="10" t="s">
        <v>246</v>
      </c>
      <c r="L29" s="9">
        <v>0</v>
      </c>
      <c r="M29" s="10" t="s">
        <v>246</v>
      </c>
      <c r="N29" s="9">
        <v>0</v>
      </c>
      <c r="O29" s="10" t="s">
        <v>167</v>
      </c>
      <c r="P29" s="9">
        <v>0.74325200000000002</v>
      </c>
      <c r="Q29" s="10" t="s">
        <v>152</v>
      </c>
      <c r="R29" s="9">
        <v>0.74325200000000002</v>
      </c>
      <c r="S29" s="10" t="s">
        <v>169</v>
      </c>
    </row>
    <row r="30" spans="1:19" x14ac:dyDescent="0.2">
      <c r="A30" s="12" t="s">
        <v>192</v>
      </c>
      <c r="B30" s="9">
        <v>0</v>
      </c>
      <c r="C30" s="10" t="s">
        <v>152</v>
      </c>
      <c r="D30" s="9">
        <v>0</v>
      </c>
      <c r="E30" s="10" t="s">
        <v>246</v>
      </c>
      <c r="F30" s="9">
        <v>0</v>
      </c>
      <c r="G30" s="10" t="s">
        <v>246</v>
      </c>
      <c r="H30" s="9">
        <v>0</v>
      </c>
      <c r="I30" s="10" t="s">
        <v>152</v>
      </c>
      <c r="J30" s="9">
        <v>0</v>
      </c>
      <c r="K30" s="10" t="s">
        <v>246</v>
      </c>
      <c r="L30" s="9">
        <v>0</v>
      </c>
      <c r="M30" s="10" t="s">
        <v>246</v>
      </c>
      <c r="N30" s="9">
        <v>0</v>
      </c>
      <c r="O30" s="10" t="s">
        <v>167</v>
      </c>
      <c r="P30" s="9">
        <v>0.79880200000000001</v>
      </c>
      <c r="Q30" s="10" t="s">
        <v>152</v>
      </c>
      <c r="R30" s="9">
        <v>0.79880200000000001</v>
      </c>
      <c r="S30" s="10" t="s">
        <v>169</v>
      </c>
    </row>
    <row r="31" spans="1:19" x14ac:dyDescent="0.2">
      <c r="A31" s="12" t="s">
        <v>193</v>
      </c>
      <c r="B31" s="9">
        <v>0</v>
      </c>
      <c r="C31" s="10" t="s">
        <v>152</v>
      </c>
      <c r="D31" s="9">
        <v>0</v>
      </c>
      <c r="E31" s="10" t="s">
        <v>246</v>
      </c>
      <c r="F31" s="9">
        <v>0</v>
      </c>
      <c r="G31" s="10" t="s">
        <v>246</v>
      </c>
      <c r="H31" s="9">
        <v>0</v>
      </c>
      <c r="I31" s="10" t="s">
        <v>152</v>
      </c>
      <c r="J31" s="9">
        <v>0</v>
      </c>
      <c r="K31" s="10" t="s">
        <v>246</v>
      </c>
      <c r="L31" s="9">
        <v>0</v>
      </c>
      <c r="M31" s="10" t="s">
        <v>186</v>
      </c>
      <c r="N31" s="9">
        <v>0</v>
      </c>
      <c r="O31" s="10" t="s">
        <v>167</v>
      </c>
      <c r="P31" s="9">
        <v>0.89532400000000001</v>
      </c>
      <c r="Q31" s="10" t="s">
        <v>152</v>
      </c>
      <c r="R31" s="9">
        <v>0.89532400000000001</v>
      </c>
      <c r="S31" s="10" t="s">
        <v>169</v>
      </c>
    </row>
    <row r="32" spans="1:19" x14ac:dyDescent="0.2">
      <c r="A32" s="15" t="s">
        <v>195</v>
      </c>
      <c r="B32" s="13">
        <v>0</v>
      </c>
      <c r="C32" s="14" t="s">
        <v>152</v>
      </c>
      <c r="D32" s="13">
        <v>0</v>
      </c>
      <c r="E32" s="14" t="s">
        <v>246</v>
      </c>
      <c r="F32" s="13">
        <v>0</v>
      </c>
      <c r="G32" s="14" t="s">
        <v>246</v>
      </c>
      <c r="H32" s="13">
        <v>0</v>
      </c>
      <c r="I32" s="14" t="s">
        <v>152</v>
      </c>
      <c r="J32" s="13">
        <v>0</v>
      </c>
      <c r="K32" s="14" t="s">
        <v>246</v>
      </c>
      <c r="L32" s="13">
        <v>0</v>
      </c>
      <c r="M32" s="14" t="s">
        <v>186</v>
      </c>
      <c r="N32" s="13">
        <v>0</v>
      </c>
      <c r="O32" s="14" t="s">
        <v>167</v>
      </c>
      <c r="P32" s="13">
        <v>1.006907</v>
      </c>
      <c r="Q32" s="14" t="s">
        <v>152</v>
      </c>
      <c r="R32" s="13">
        <v>1.006907</v>
      </c>
      <c r="S32" s="14" t="s">
        <v>169</v>
      </c>
    </row>
    <row r="34" spans="1:2" x14ac:dyDescent="0.2">
      <c r="A34" s="16" t="s">
        <v>196</v>
      </c>
      <c r="B34" s="16" t="s">
        <v>229</v>
      </c>
    </row>
    <row r="36" spans="1:2" x14ac:dyDescent="0.2">
      <c r="B36" s="16" t="s">
        <v>400</v>
      </c>
    </row>
    <row r="37" spans="1:2" x14ac:dyDescent="0.2">
      <c r="B37" s="16" t="s">
        <v>401</v>
      </c>
    </row>
    <row r="38" spans="1:2" x14ac:dyDescent="0.2">
      <c r="B38" s="16" t="s">
        <v>418</v>
      </c>
    </row>
    <row r="39" spans="1:2" x14ac:dyDescent="0.2">
      <c r="B39" s="16" t="s">
        <v>411</v>
      </c>
    </row>
    <row r="41" spans="1:2" x14ac:dyDescent="0.2">
      <c r="B41" s="16" t="s">
        <v>203</v>
      </c>
    </row>
    <row r="42" spans="1:2" x14ac:dyDescent="0.2">
      <c r="B42" s="16" t="s">
        <v>250</v>
      </c>
    </row>
    <row r="43" spans="1:2" x14ac:dyDescent="0.2">
      <c r="B43" s="16" t="s">
        <v>204</v>
      </c>
    </row>
    <row r="46" spans="1:2" x14ac:dyDescent="0.2">
      <c r="A46" s="17" t="str">
        <f>HYPERLINK("#'MINOR_GAMING 10'!A2", "&lt;&lt;&lt; Previous table")</f>
        <v>&lt;&lt;&lt; Previous table</v>
      </c>
    </row>
    <row r="47" spans="1:2" x14ac:dyDescent="0.2">
      <c r="A47" s="17" t="str">
        <f>HYPERLINK("#'MINOR_GAMING 12'!A2",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HYPERLINK("#'INDEX'!B92", "Link to index")</f>
        <v>Link to index</v>
      </c>
    </row>
    <row r="2" spans="1:19" ht="15.75" customHeight="1" x14ac:dyDescent="0.2">
      <c r="A2" s="27" t="s">
        <v>419</v>
      </c>
      <c r="B2" s="28"/>
      <c r="C2" s="28"/>
      <c r="D2" s="28"/>
      <c r="E2" s="28"/>
      <c r="F2" s="28"/>
      <c r="G2" s="28"/>
      <c r="H2" s="28"/>
      <c r="I2" s="28"/>
      <c r="J2" s="28"/>
      <c r="K2" s="28"/>
      <c r="L2" s="28"/>
      <c r="M2" s="28"/>
      <c r="N2" s="28"/>
      <c r="O2" s="28"/>
      <c r="P2" s="28"/>
      <c r="Q2" s="28"/>
      <c r="R2" s="28"/>
      <c r="S2" s="28"/>
    </row>
    <row r="3" spans="1:19" ht="15.75" customHeight="1" x14ac:dyDescent="0.2">
      <c r="A3" s="27" t="s">
        <v>103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4.0334107883817403</v>
      </c>
      <c r="C7" s="10" t="s">
        <v>152</v>
      </c>
      <c r="D7" s="9">
        <v>0</v>
      </c>
      <c r="E7" s="10" t="s">
        <v>246</v>
      </c>
      <c r="F7" s="9">
        <v>0</v>
      </c>
      <c r="G7" s="10" t="s">
        <v>246</v>
      </c>
      <c r="H7" s="9">
        <v>0.77192531120331997</v>
      </c>
      <c r="I7" s="10" t="s">
        <v>152</v>
      </c>
      <c r="J7" s="9">
        <v>0</v>
      </c>
      <c r="K7" s="10" t="s">
        <v>246</v>
      </c>
      <c r="L7" s="9">
        <v>1.3117193443983399</v>
      </c>
      <c r="M7" s="10" t="s">
        <v>152</v>
      </c>
      <c r="N7" s="9">
        <v>0.75171784232365102</v>
      </c>
      <c r="O7" s="10" t="s">
        <v>152</v>
      </c>
      <c r="P7" s="9">
        <v>1.00229045643154</v>
      </c>
      <c r="Q7" s="10" t="s">
        <v>152</v>
      </c>
      <c r="R7" s="9">
        <v>7.8710637427385901</v>
      </c>
      <c r="S7" s="10" t="s">
        <v>152</v>
      </c>
    </row>
    <row r="8" spans="1:19" x14ac:dyDescent="0.2">
      <c r="A8" s="12" t="s">
        <v>164</v>
      </c>
      <c r="B8" s="9">
        <v>2.7542661448140899</v>
      </c>
      <c r="C8" s="10" t="s">
        <v>152</v>
      </c>
      <c r="D8" s="9">
        <v>0</v>
      </c>
      <c r="E8" s="10" t="s">
        <v>246</v>
      </c>
      <c r="F8" s="9">
        <v>0</v>
      </c>
      <c r="G8" s="10" t="s">
        <v>246</v>
      </c>
      <c r="H8" s="9">
        <v>8.1960861056751502E-2</v>
      </c>
      <c r="I8" s="10" t="s">
        <v>152</v>
      </c>
      <c r="J8" s="9">
        <v>0</v>
      </c>
      <c r="K8" s="10" t="s">
        <v>246</v>
      </c>
      <c r="L8" s="9">
        <v>0.77195694716242702</v>
      </c>
      <c r="M8" s="10" t="s">
        <v>152</v>
      </c>
      <c r="N8" s="9">
        <v>0.74336594911937404</v>
      </c>
      <c r="O8" s="10" t="s">
        <v>152</v>
      </c>
      <c r="P8" s="9">
        <v>0.96256360078277903</v>
      </c>
      <c r="Q8" s="10" t="s">
        <v>152</v>
      </c>
      <c r="R8" s="9">
        <v>5.3141135029354203</v>
      </c>
      <c r="S8" s="10" t="s">
        <v>152</v>
      </c>
    </row>
    <row r="9" spans="1:19" x14ac:dyDescent="0.2">
      <c r="A9" s="12" t="s">
        <v>165</v>
      </c>
      <c r="B9" s="9">
        <v>2.56832319391635</v>
      </c>
      <c r="C9" s="10" t="s">
        <v>152</v>
      </c>
      <c r="D9" s="9">
        <v>0</v>
      </c>
      <c r="E9" s="10" t="s">
        <v>246</v>
      </c>
      <c r="F9" s="9">
        <v>0</v>
      </c>
      <c r="G9" s="10" t="s">
        <v>246</v>
      </c>
      <c r="H9" s="9">
        <v>0</v>
      </c>
      <c r="I9" s="10" t="s">
        <v>302</v>
      </c>
      <c r="J9" s="9">
        <v>0</v>
      </c>
      <c r="K9" s="10" t="s">
        <v>246</v>
      </c>
      <c r="L9" s="9">
        <v>0.453669201520913</v>
      </c>
      <c r="M9" s="10" t="s">
        <v>152</v>
      </c>
      <c r="N9" s="9">
        <v>0.66846768060836503</v>
      </c>
      <c r="O9" s="10" t="s">
        <v>152</v>
      </c>
      <c r="P9" s="9">
        <v>0.89252471482889695</v>
      </c>
      <c r="Q9" s="10" t="s">
        <v>152</v>
      </c>
      <c r="R9" s="9">
        <v>4.58298479087453</v>
      </c>
      <c r="S9" s="10" t="s">
        <v>152</v>
      </c>
    </row>
    <row r="10" spans="1:19" x14ac:dyDescent="0.2">
      <c r="A10" s="12" t="s">
        <v>166</v>
      </c>
      <c r="B10" s="9">
        <v>2.6542398523985198</v>
      </c>
      <c r="C10" s="10" t="s">
        <v>152</v>
      </c>
      <c r="D10" s="9">
        <v>0</v>
      </c>
      <c r="E10" s="10" t="s">
        <v>246</v>
      </c>
      <c r="F10" s="9">
        <v>0</v>
      </c>
      <c r="G10" s="10" t="s">
        <v>246</v>
      </c>
      <c r="H10" s="9">
        <v>0</v>
      </c>
      <c r="I10" s="10" t="s">
        <v>152</v>
      </c>
      <c r="J10" s="9">
        <v>0</v>
      </c>
      <c r="K10" s="10" t="s">
        <v>246</v>
      </c>
      <c r="L10" s="9">
        <v>0.49059409594095899</v>
      </c>
      <c r="M10" s="10" t="s">
        <v>152</v>
      </c>
      <c r="N10" s="9">
        <v>0.72960147601476</v>
      </c>
      <c r="O10" s="10" t="s">
        <v>152</v>
      </c>
      <c r="P10" s="9">
        <v>0.864380073800738</v>
      </c>
      <c r="Q10" s="10" t="s">
        <v>152</v>
      </c>
      <c r="R10" s="9">
        <v>4.7388154981549802</v>
      </c>
      <c r="S10" s="10" t="s">
        <v>152</v>
      </c>
    </row>
    <row r="11" spans="1:19" x14ac:dyDescent="0.2">
      <c r="A11" s="12" t="s">
        <v>170</v>
      </c>
      <c r="B11" s="9">
        <v>2.9500792792792798</v>
      </c>
      <c r="C11" s="10" t="s">
        <v>152</v>
      </c>
      <c r="D11" s="9">
        <v>0</v>
      </c>
      <c r="E11" s="10" t="s">
        <v>246</v>
      </c>
      <c r="F11" s="9">
        <v>0</v>
      </c>
      <c r="G11" s="10" t="s">
        <v>246</v>
      </c>
      <c r="H11" s="9">
        <v>0</v>
      </c>
      <c r="I11" s="10" t="s">
        <v>152</v>
      </c>
      <c r="J11" s="9">
        <v>0</v>
      </c>
      <c r="K11" s="10" t="s">
        <v>246</v>
      </c>
      <c r="L11" s="9">
        <v>0.49665225225225201</v>
      </c>
      <c r="M11" s="10" t="s">
        <v>152</v>
      </c>
      <c r="N11" s="9">
        <v>0.68618738738738705</v>
      </c>
      <c r="O11" s="10" t="s">
        <v>152</v>
      </c>
      <c r="P11" s="9">
        <v>0.840623423423424</v>
      </c>
      <c r="Q11" s="10" t="s">
        <v>152</v>
      </c>
      <c r="R11" s="9">
        <v>4.9735423423423404</v>
      </c>
      <c r="S11" s="10" t="s">
        <v>152</v>
      </c>
    </row>
    <row r="12" spans="1:19" x14ac:dyDescent="0.2">
      <c r="A12" s="12" t="s">
        <v>171</v>
      </c>
      <c r="B12" s="9">
        <v>2.8191126760563399</v>
      </c>
      <c r="C12" s="10" t="s">
        <v>152</v>
      </c>
      <c r="D12" s="9">
        <v>0</v>
      </c>
      <c r="E12" s="10" t="s">
        <v>246</v>
      </c>
      <c r="F12" s="9">
        <v>0</v>
      </c>
      <c r="G12" s="10" t="s">
        <v>246</v>
      </c>
      <c r="H12" s="9">
        <v>0</v>
      </c>
      <c r="I12" s="10" t="s">
        <v>152</v>
      </c>
      <c r="J12" s="9">
        <v>0</v>
      </c>
      <c r="K12" s="10" t="s">
        <v>246</v>
      </c>
      <c r="L12" s="9">
        <v>9.0883802816901393E-2</v>
      </c>
      <c r="M12" s="10" t="s">
        <v>152</v>
      </c>
      <c r="N12" s="9">
        <v>0.71163732394366197</v>
      </c>
      <c r="O12" s="10" t="s">
        <v>152</v>
      </c>
      <c r="P12" s="9">
        <v>0.80766549295774603</v>
      </c>
      <c r="Q12" s="10" t="s">
        <v>152</v>
      </c>
      <c r="R12" s="9">
        <v>4.4292992957746504</v>
      </c>
      <c r="S12" s="10" t="s">
        <v>152</v>
      </c>
    </row>
    <row r="13" spans="1:19" x14ac:dyDescent="0.2">
      <c r="A13" s="12" t="s">
        <v>172</v>
      </c>
      <c r="B13" s="9">
        <v>0</v>
      </c>
      <c r="C13" s="10" t="s">
        <v>246</v>
      </c>
      <c r="D13" s="9">
        <v>0</v>
      </c>
      <c r="E13" s="10" t="s">
        <v>246</v>
      </c>
      <c r="F13" s="9">
        <v>0</v>
      </c>
      <c r="G13" s="10" t="s">
        <v>246</v>
      </c>
      <c r="H13" s="9">
        <v>0</v>
      </c>
      <c r="I13" s="10" t="s">
        <v>152</v>
      </c>
      <c r="J13" s="9">
        <v>0</v>
      </c>
      <c r="K13" s="10" t="s">
        <v>246</v>
      </c>
      <c r="L13" s="9">
        <v>3.4904436860068298E-2</v>
      </c>
      <c r="M13" s="10" t="s">
        <v>152</v>
      </c>
      <c r="N13" s="9">
        <v>1.8914880546075099</v>
      </c>
      <c r="O13" s="10" t="s">
        <v>152</v>
      </c>
      <c r="P13" s="9">
        <v>0.78451877133105796</v>
      </c>
      <c r="Q13" s="10" t="s">
        <v>152</v>
      </c>
      <c r="R13" s="9">
        <v>2.7109112627986298</v>
      </c>
      <c r="S13" s="10" t="s">
        <v>152</v>
      </c>
    </row>
    <row r="14" spans="1:19" x14ac:dyDescent="0.2">
      <c r="A14" s="12" t="s">
        <v>173</v>
      </c>
      <c r="B14" s="9">
        <v>0</v>
      </c>
      <c r="C14" s="10" t="s">
        <v>246</v>
      </c>
      <c r="D14" s="9">
        <v>0</v>
      </c>
      <c r="E14" s="10" t="s">
        <v>246</v>
      </c>
      <c r="F14" s="9">
        <v>0</v>
      </c>
      <c r="G14" s="10" t="s">
        <v>246</v>
      </c>
      <c r="H14" s="9">
        <v>0</v>
      </c>
      <c r="I14" s="10" t="s">
        <v>152</v>
      </c>
      <c r="J14" s="9">
        <v>0</v>
      </c>
      <c r="K14" s="10" t="s">
        <v>246</v>
      </c>
      <c r="L14" s="9">
        <v>0</v>
      </c>
      <c r="M14" s="10" t="s">
        <v>409</v>
      </c>
      <c r="N14" s="9">
        <v>1.9140796019900499</v>
      </c>
      <c r="O14" s="10" t="s">
        <v>152</v>
      </c>
      <c r="P14" s="9">
        <v>0.85931674958540605</v>
      </c>
      <c r="Q14" s="10" t="s">
        <v>152</v>
      </c>
      <c r="R14" s="9">
        <v>2.7733963515754598</v>
      </c>
      <c r="S14" s="10" t="s">
        <v>152</v>
      </c>
    </row>
    <row r="15" spans="1:19" x14ac:dyDescent="0.2">
      <c r="A15" s="12" t="s">
        <v>174</v>
      </c>
      <c r="B15" s="9">
        <v>0</v>
      </c>
      <c r="C15" s="10" t="s">
        <v>246</v>
      </c>
      <c r="D15" s="9">
        <v>0</v>
      </c>
      <c r="E15" s="10" t="s">
        <v>246</v>
      </c>
      <c r="F15" s="9">
        <v>0</v>
      </c>
      <c r="G15" s="10" t="s">
        <v>246</v>
      </c>
      <c r="H15" s="9">
        <v>0</v>
      </c>
      <c r="I15" s="10" t="s">
        <v>152</v>
      </c>
      <c r="J15" s="9">
        <v>0</v>
      </c>
      <c r="K15" s="10" t="s">
        <v>246</v>
      </c>
      <c r="L15" s="9">
        <v>0</v>
      </c>
      <c r="M15" s="10" t="s">
        <v>246</v>
      </c>
      <c r="N15" s="9">
        <v>2.0369711538461499</v>
      </c>
      <c r="O15" s="10" t="s">
        <v>152</v>
      </c>
      <c r="P15" s="9">
        <v>0.90688141025641</v>
      </c>
      <c r="Q15" s="10" t="s">
        <v>152</v>
      </c>
      <c r="R15" s="9">
        <v>2.9438525641025599</v>
      </c>
      <c r="S15" s="10" t="s">
        <v>152</v>
      </c>
    </row>
    <row r="16" spans="1:19" x14ac:dyDescent="0.2">
      <c r="A16" s="12" t="s">
        <v>176</v>
      </c>
      <c r="B16" s="9">
        <v>0</v>
      </c>
      <c r="C16" s="10" t="s">
        <v>246</v>
      </c>
      <c r="D16" s="9">
        <v>0</v>
      </c>
      <c r="E16" s="10" t="s">
        <v>246</v>
      </c>
      <c r="F16" s="9">
        <v>0</v>
      </c>
      <c r="G16" s="10" t="s">
        <v>246</v>
      </c>
      <c r="H16" s="9">
        <v>0</v>
      </c>
      <c r="I16" s="10" t="s">
        <v>152</v>
      </c>
      <c r="J16" s="9">
        <v>0</v>
      </c>
      <c r="K16" s="10" t="s">
        <v>246</v>
      </c>
      <c r="L16" s="9">
        <v>0</v>
      </c>
      <c r="M16" s="10" t="s">
        <v>246</v>
      </c>
      <c r="N16" s="9">
        <v>1.96163297045101</v>
      </c>
      <c r="O16" s="10" t="s">
        <v>152</v>
      </c>
      <c r="P16" s="9">
        <v>0.96642612752721602</v>
      </c>
      <c r="Q16" s="10" t="s">
        <v>152</v>
      </c>
      <c r="R16" s="9">
        <v>2.9280590979782302</v>
      </c>
      <c r="S16" s="10" t="s">
        <v>152</v>
      </c>
    </row>
    <row r="17" spans="1:19" x14ac:dyDescent="0.2">
      <c r="A17" s="12" t="s">
        <v>177</v>
      </c>
      <c r="B17" s="9">
        <v>0</v>
      </c>
      <c r="C17" s="10" t="s">
        <v>246</v>
      </c>
      <c r="D17" s="9">
        <v>0</v>
      </c>
      <c r="E17" s="10" t="s">
        <v>246</v>
      </c>
      <c r="F17" s="9">
        <v>0</v>
      </c>
      <c r="G17" s="10" t="s">
        <v>246</v>
      </c>
      <c r="H17" s="9">
        <v>0</v>
      </c>
      <c r="I17" s="10" t="s">
        <v>152</v>
      </c>
      <c r="J17" s="9">
        <v>0</v>
      </c>
      <c r="K17" s="10" t="s">
        <v>246</v>
      </c>
      <c r="L17" s="9">
        <v>0</v>
      </c>
      <c r="M17" s="10" t="s">
        <v>246</v>
      </c>
      <c r="N17" s="9">
        <v>1.7526079027355601</v>
      </c>
      <c r="O17" s="10" t="s">
        <v>152</v>
      </c>
      <c r="P17" s="9">
        <v>0.91479027355623099</v>
      </c>
      <c r="Q17" s="10" t="s">
        <v>152</v>
      </c>
      <c r="R17" s="9">
        <v>2.66739817629179</v>
      </c>
      <c r="S17" s="10" t="s">
        <v>152</v>
      </c>
    </row>
    <row r="18" spans="1:19" x14ac:dyDescent="0.2">
      <c r="A18" s="12" t="s">
        <v>178</v>
      </c>
      <c r="B18" s="9">
        <v>0</v>
      </c>
      <c r="C18" s="10" t="s">
        <v>246</v>
      </c>
      <c r="D18" s="9">
        <v>0</v>
      </c>
      <c r="E18" s="10" t="s">
        <v>246</v>
      </c>
      <c r="F18" s="9">
        <v>0</v>
      </c>
      <c r="G18" s="10" t="s">
        <v>246</v>
      </c>
      <c r="H18" s="9">
        <v>0</v>
      </c>
      <c r="I18" s="10" t="s">
        <v>152</v>
      </c>
      <c r="J18" s="9">
        <v>0</v>
      </c>
      <c r="K18" s="10" t="s">
        <v>246</v>
      </c>
      <c r="L18" s="9">
        <v>0</v>
      </c>
      <c r="M18" s="10" t="s">
        <v>246</v>
      </c>
      <c r="N18" s="9">
        <v>0</v>
      </c>
      <c r="O18" s="10" t="s">
        <v>167</v>
      </c>
      <c r="P18" s="9">
        <v>0.98404123711340197</v>
      </c>
      <c r="Q18" s="10" t="s">
        <v>152</v>
      </c>
      <c r="R18" s="9">
        <v>0.98404123711340197</v>
      </c>
      <c r="S18" s="10" t="s">
        <v>169</v>
      </c>
    </row>
    <row r="19" spans="1:19" x14ac:dyDescent="0.2">
      <c r="A19" s="12" t="s">
        <v>179</v>
      </c>
      <c r="B19" s="9">
        <v>0</v>
      </c>
      <c r="C19" s="10" t="s">
        <v>246</v>
      </c>
      <c r="D19" s="9">
        <v>0</v>
      </c>
      <c r="E19" s="10" t="s">
        <v>246</v>
      </c>
      <c r="F19" s="9">
        <v>0</v>
      </c>
      <c r="G19" s="10" t="s">
        <v>246</v>
      </c>
      <c r="H19" s="9">
        <v>0</v>
      </c>
      <c r="I19" s="10" t="s">
        <v>152</v>
      </c>
      <c r="J19" s="9">
        <v>0</v>
      </c>
      <c r="K19" s="10" t="s">
        <v>246</v>
      </c>
      <c r="L19" s="9">
        <v>0</v>
      </c>
      <c r="M19" s="10" t="s">
        <v>246</v>
      </c>
      <c r="N19" s="9">
        <v>0</v>
      </c>
      <c r="O19" s="10" t="s">
        <v>167</v>
      </c>
      <c r="P19" s="9">
        <v>0.97259856115107901</v>
      </c>
      <c r="Q19" s="10" t="s">
        <v>152</v>
      </c>
      <c r="R19" s="9">
        <v>0.97259856115107901</v>
      </c>
      <c r="S19" s="10" t="s">
        <v>169</v>
      </c>
    </row>
    <row r="20" spans="1:19" x14ac:dyDescent="0.2">
      <c r="A20" s="12" t="s">
        <v>180</v>
      </c>
      <c r="B20" s="9">
        <v>0</v>
      </c>
      <c r="C20" s="10" t="s">
        <v>246</v>
      </c>
      <c r="D20" s="9">
        <v>0</v>
      </c>
      <c r="E20" s="10" t="s">
        <v>246</v>
      </c>
      <c r="F20" s="9">
        <v>0</v>
      </c>
      <c r="G20" s="10" t="s">
        <v>246</v>
      </c>
      <c r="H20" s="9">
        <v>0</v>
      </c>
      <c r="I20" s="10" t="s">
        <v>152</v>
      </c>
      <c r="J20" s="9">
        <v>0</v>
      </c>
      <c r="K20" s="10" t="s">
        <v>246</v>
      </c>
      <c r="L20" s="9">
        <v>0</v>
      </c>
      <c r="M20" s="10" t="s">
        <v>246</v>
      </c>
      <c r="N20" s="9">
        <v>0</v>
      </c>
      <c r="O20" s="10" t="s">
        <v>167</v>
      </c>
      <c r="P20" s="9">
        <v>0.86836901408450695</v>
      </c>
      <c r="Q20" s="10" t="s">
        <v>152</v>
      </c>
      <c r="R20" s="9">
        <v>0.86836901408450695</v>
      </c>
      <c r="S20" s="10" t="s">
        <v>169</v>
      </c>
    </row>
    <row r="21" spans="1:19" x14ac:dyDescent="0.2">
      <c r="A21" s="12" t="s">
        <v>181</v>
      </c>
      <c r="B21" s="9">
        <v>0</v>
      </c>
      <c r="C21" s="10" t="s">
        <v>246</v>
      </c>
      <c r="D21" s="9">
        <v>0</v>
      </c>
      <c r="E21" s="10" t="s">
        <v>246</v>
      </c>
      <c r="F21" s="9">
        <v>0</v>
      </c>
      <c r="G21" s="10" t="s">
        <v>246</v>
      </c>
      <c r="H21" s="9">
        <v>0</v>
      </c>
      <c r="I21" s="10" t="s">
        <v>152</v>
      </c>
      <c r="J21" s="9">
        <v>0</v>
      </c>
      <c r="K21" s="10" t="s">
        <v>246</v>
      </c>
      <c r="L21" s="9">
        <v>0</v>
      </c>
      <c r="M21" s="10" t="s">
        <v>246</v>
      </c>
      <c r="N21" s="9">
        <v>0</v>
      </c>
      <c r="O21" s="10" t="s">
        <v>167</v>
      </c>
      <c r="P21" s="9">
        <v>0.923229080932785</v>
      </c>
      <c r="Q21" s="10" t="s">
        <v>152</v>
      </c>
      <c r="R21" s="9">
        <v>0.923229080932785</v>
      </c>
      <c r="S21" s="10" t="s">
        <v>169</v>
      </c>
    </row>
    <row r="22" spans="1:19" x14ac:dyDescent="0.2">
      <c r="A22" s="12" t="s">
        <v>182</v>
      </c>
      <c r="B22" s="9">
        <v>0</v>
      </c>
      <c r="C22" s="10" t="s">
        <v>246</v>
      </c>
      <c r="D22" s="9">
        <v>0</v>
      </c>
      <c r="E22" s="10" t="s">
        <v>246</v>
      </c>
      <c r="F22" s="9">
        <v>0</v>
      </c>
      <c r="G22" s="10" t="s">
        <v>246</v>
      </c>
      <c r="H22" s="9">
        <v>0</v>
      </c>
      <c r="I22" s="10" t="s">
        <v>152</v>
      </c>
      <c r="J22" s="9">
        <v>0</v>
      </c>
      <c r="K22" s="10" t="s">
        <v>246</v>
      </c>
      <c r="L22" s="9">
        <v>0</v>
      </c>
      <c r="M22" s="10" t="s">
        <v>246</v>
      </c>
      <c r="N22" s="9">
        <v>0</v>
      </c>
      <c r="O22" s="10" t="s">
        <v>167</v>
      </c>
      <c r="P22" s="9">
        <v>0.85848517520215595</v>
      </c>
      <c r="Q22" s="10" t="s">
        <v>152</v>
      </c>
      <c r="R22" s="9">
        <v>0.85848517520215595</v>
      </c>
      <c r="S22" s="10" t="s">
        <v>169</v>
      </c>
    </row>
    <row r="23" spans="1:19" x14ac:dyDescent="0.2">
      <c r="A23" s="12" t="s">
        <v>184</v>
      </c>
      <c r="B23" s="9">
        <v>0</v>
      </c>
      <c r="C23" s="10" t="s">
        <v>246</v>
      </c>
      <c r="D23" s="9">
        <v>0</v>
      </c>
      <c r="E23" s="10" t="s">
        <v>246</v>
      </c>
      <c r="F23" s="9">
        <v>0</v>
      </c>
      <c r="G23" s="10" t="s">
        <v>246</v>
      </c>
      <c r="H23" s="9">
        <v>0</v>
      </c>
      <c r="I23" s="10" t="s">
        <v>152</v>
      </c>
      <c r="J23" s="9">
        <v>0</v>
      </c>
      <c r="K23" s="10" t="s">
        <v>246</v>
      </c>
      <c r="L23" s="9">
        <v>0</v>
      </c>
      <c r="M23" s="10" t="s">
        <v>246</v>
      </c>
      <c r="N23" s="9">
        <v>0</v>
      </c>
      <c r="O23" s="10" t="s">
        <v>167</v>
      </c>
      <c r="P23" s="9">
        <v>0.99601861702127703</v>
      </c>
      <c r="Q23" s="10" t="s">
        <v>152</v>
      </c>
      <c r="R23" s="9">
        <v>0.99601861702127703</v>
      </c>
      <c r="S23" s="10" t="s">
        <v>169</v>
      </c>
    </row>
    <row r="24" spans="1:19" x14ac:dyDescent="0.2">
      <c r="A24" s="12" t="s">
        <v>185</v>
      </c>
      <c r="B24" s="9">
        <v>0</v>
      </c>
      <c r="C24" s="10" t="s">
        <v>246</v>
      </c>
      <c r="D24" s="9">
        <v>0</v>
      </c>
      <c r="E24" s="10" t="s">
        <v>246</v>
      </c>
      <c r="F24" s="9">
        <v>0</v>
      </c>
      <c r="G24" s="10" t="s">
        <v>246</v>
      </c>
      <c r="H24" s="9">
        <v>0</v>
      </c>
      <c r="I24" s="10" t="s">
        <v>152</v>
      </c>
      <c r="J24" s="9">
        <v>0</v>
      </c>
      <c r="K24" s="10" t="s">
        <v>246</v>
      </c>
      <c r="L24" s="9">
        <v>0</v>
      </c>
      <c r="M24" s="10" t="s">
        <v>246</v>
      </c>
      <c r="N24" s="9">
        <v>0</v>
      </c>
      <c r="O24" s="10" t="s">
        <v>167</v>
      </c>
      <c r="P24" s="9">
        <v>0.97781960784313704</v>
      </c>
      <c r="Q24" s="10" t="s">
        <v>152</v>
      </c>
      <c r="R24" s="9">
        <v>0.97781960784313704</v>
      </c>
      <c r="S24" s="10" t="s">
        <v>169</v>
      </c>
    </row>
    <row r="25" spans="1:19" x14ac:dyDescent="0.2">
      <c r="A25" s="12" t="s">
        <v>187</v>
      </c>
      <c r="B25" s="9">
        <v>0</v>
      </c>
      <c r="C25" s="10" t="s">
        <v>246</v>
      </c>
      <c r="D25" s="9">
        <v>0</v>
      </c>
      <c r="E25" s="10" t="s">
        <v>246</v>
      </c>
      <c r="F25" s="9">
        <v>0</v>
      </c>
      <c r="G25" s="10" t="s">
        <v>246</v>
      </c>
      <c r="H25" s="9">
        <v>0</v>
      </c>
      <c r="I25" s="10" t="s">
        <v>152</v>
      </c>
      <c r="J25" s="9">
        <v>0</v>
      </c>
      <c r="K25" s="10" t="s">
        <v>246</v>
      </c>
      <c r="L25" s="9">
        <v>0</v>
      </c>
      <c r="M25" s="10" t="s">
        <v>246</v>
      </c>
      <c r="N25" s="9">
        <v>0</v>
      </c>
      <c r="O25" s="10" t="s">
        <v>167</v>
      </c>
      <c r="P25" s="9">
        <v>0.94777692307692296</v>
      </c>
      <c r="Q25" s="10" t="s">
        <v>152</v>
      </c>
      <c r="R25" s="9">
        <v>0.94777692307692296</v>
      </c>
      <c r="S25" s="10" t="s">
        <v>169</v>
      </c>
    </row>
    <row r="26" spans="1:19" x14ac:dyDescent="0.2">
      <c r="A26" s="12" t="s">
        <v>188</v>
      </c>
      <c r="B26" s="9">
        <v>0</v>
      </c>
      <c r="C26" s="10" t="s">
        <v>246</v>
      </c>
      <c r="D26" s="9">
        <v>0</v>
      </c>
      <c r="E26" s="10" t="s">
        <v>246</v>
      </c>
      <c r="F26" s="9">
        <v>0</v>
      </c>
      <c r="G26" s="10" t="s">
        <v>246</v>
      </c>
      <c r="H26" s="9">
        <v>0</v>
      </c>
      <c r="I26" s="10" t="s">
        <v>152</v>
      </c>
      <c r="J26" s="9">
        <v>0</v>
      </c>
      <c r="K26" s="10" t="s">
        <v>246</v>
      </c>
      <c r="L26" s="9">
        <v>0</v>
      </c>
      <c r="M26" s="10" t="s">
        <v>246</v>
      </c>
      <c r="N26" s="9">
        <v>0</v>
      </c>
      <c r="O26" s="10" t="s">
        <v>167</v>
      </c>
      <c r="P26" s="9">
        <v>1.02804287515763</v>
      </c>
      <c r="Q26" s="10" t="s">
        <v>152</v>
      </c>
      <c r="R26" s="9">
        <v>1.02804287515763</v>
      </c>
      <c r="S26" s="10" t="s">
        <v>169</v>
      </c>
    </row>
    <row r="27" spans="1:19" x14ac:dyDescent="0.2">
      <c r="A27" s="12" t="s">
        <v>189</v>
      </c>
      <c r="B27" s="9">
        <v>0</v>
      </c>
      <c r="C27" s="10" t="s">
        <v>246</v>
      </c>
      <c r="D27" s="9">
        <v>0</v>
      </c>
      <c r="E27" s="10" t="s">
        <v>246</v>
      </c>
      <c r="F27" s="9">
        <v>0</v>
      </c>
      <c r="G27" s="10" t="s">
        <v>246</v>
      </c>
      <c r="H27" s="9">
        <v>0</v>
      </c>
      <c r="I27" s="10" t="s">
        <v>152</v>
      </c>
      <c r="J27" s="9">
        <v>0</v>
      </c>
      <c r="K27" s="10" t="s">
        <v>246</v>
      </c>
      <c r="L27" s="9">
        <v>0</v>
      </c>
      <c r="M27" s="10" t="s">
        <v>246</v>
      </c>
      <c r="N27" s="9">
        <v>0</v>
      </c>
      <c r="O27" s="10" t="s">
        <v>167</v>
      </c>
      <c r="P27" s="9">
        <v>0.77265006226650101</v>
      </c>
      <c r="Q27" s="10" t="s">
        <v>152</v>
      </c>
      <c r="R27" s="9">
        <v>0.77265006226650101</v>
      </c>
      <c r="S27" s="10" t="s">
        <v>169</v>
      </c>
    </row>
    <row r="28" spans="1:19" x14ac:dyDescent="0.2">
      <c r="A28" s="12" t="s">
        <v>190</v>
      </c>
      <c r="B28" s="9">
        <v>0</v>
      </c>
      <c r="C28" s="10" t="s">
        <v>246</v>
      </c>
      <c r="D28" s="9">
        <v>0</v>
      </c>
      <c r="E28" s="10" t="s">
        <v>246</v>
      </c>
      <c r="F28" s="9">
        <v>0</v>
      </c>
      <c r="G28" s="10" t="s">
        <v>246</v>
      </c>
      <c r="H28" s="9">
        <v>0</v>
      </c>
      <c r="I28" s="10" t="s">
        <v>152</v>
      </c>
      <c r="J28" s="9">
        <v>0</v>
      </c>
      <c r="K28" s="10" t="s">
        <v>246</v>
      </c>
      <c r="L28" s="9">
        <v>0</v>
      </c>
      <c r="M28" s="10" t="s">
        <v>246</v>
      </c>
      <c r="N28" s="9">
        <v>0</v>
      </c>
      <c r="O28" s="10" t="s">
        <v>167</v>
      </c>
      <c r="P28" s="9">
        <v>1.0121960784313699</v>
      </c>
      <c r="Q28" s="10" t="s">
        <v>152</v>
      </c>
      <c r="R28" s="9">
        <v>1.0121960784313699</v>
      </c>
      <c r="S28" s="10" t="s">
        <v>169</v>
      </c>
    </row>
    <row r="29" spans="1:19" x14ac:dyDescent="0.2">
      <c r="A29" s="12" t="s">
        <v>191</v>
      </c>
      <c r="B29" s="9">
        <v>0</v>
      </c>
      <c r="C29" s="10" t="s">
        <v>152</v>
      </c>
      <c r="D29" s="9">
        <v>0</v>
      </c>
      <c r="E29" s="10" t="s">
        <v>246</v>
      </c>
      <c r="F29" s="9">
        <v>0</v>
      </c>
      <c r="G29" s="10" t="s">
        <v>246</v>
      </c>
      <c r="H29" s="9">
        <v>0</v>
      </c>
      <c r="I29" s="10" t="s">
        <v>152</v>
      </c>
      <c r="J29" s="9">
        <v>0</v>
      </c>
      <c r="K29" s="10" t="s">
        <v>246</v>
      </c>
      <c r="L29" s="9">
        <v>0</v>
      </c>
      <c r="M29" s="10" t="s">
        <v>246</v>
      </c>
      <c r="N29" s="9">
        <v>0</v>
      </c>
      <c r="O29" s="10" t="s">
        <v>167</v>
      </c>
      <c r="P29" s="9">
        <v>0.84868399531066796</v>
      </c>
      <c r="Q29" s="10" t="s">
        <v>152</v>
      </c>
      <c r="R29" s="9">
        <v>0.84868399531066796</v>
      </c>
      <c r="S29" s="10" t="s">
        <v>169</v>
      </c>
    </row>
    <row r="30" spans="1:19" x14ac:dyDescent="0.2">
      <c r="A30" s="12" t="s">
        <v>192</v>
      </c>
      <c r="B30" s="9">
        <v>0</v>
      </c>
      <c r="C30" s="10" t="s">
        <v>152</v>
      </c>
      <c r="D30" s="9">
        <v>0</v>
      </c>
      <c r="E30" s="10" t="s">
        <v>246</v>
      </c>
      <c r="F30" s="9">
        <v>0</v>
      </c>
      <c r="G30" s="10" t="s">
        <v>246</v>
      </c>
      <c r="H30" s="9">
        <v>0</v>
      </c>
      <c r="I30" s="10" t="s">
        <v>152</v>
      </c>
      <c r="J30" s="9">
        <v>0</v>
      </c>
      <c r="K30" s="10" t="s">
        <v>246</v>
      </c>
      <c r="L30" s="9">
        <v>0</v>
      </c>
      <c r="M30" s="10" t="s">
        <v>246</v>
      </c>
      <c r="N30" s="9">
        <v>0</v>
      </c>
      <c r="O30" s="10" t="s">
        <v>167</v>
      </c>
      <c r="P30" s="9">
        <v>0.85217212267250797</v>
      </c>
      <c r="Q30" s="10" t="s">
        <v>152</v>
      </c>
      <c r="R30" s="9">
        <v>0.85217212267250797</v>
      </c>
      <c r="S30" s="10" t="s">
        <v>169</v>
      </c>
    </row>
    <row r="31" spans="1:19" x14ac:dyDescent="0.2">
      <c r="A31" s="12" t="s">
        <v>193</v>
      </c>
      <c r="B31" s="9">
        <v>0</v>
      </c>
      <c r="C31" s="10" t="s">
        <v>152</v>
      </c>
      <c r="D31" s="9">
        <v>0</v>
      </c>
      <c r="E31" s="10" t="s">
        <v>246</v>
      </c>
      <c r="F31" s="9">
        <v>0</v>
      </c>
      <c r="G31" s="10" t="s">
        <v>246</v>
      </c>
      <c r="H31" s="9">
        <v>0</v>
      </c>
      <c r="I31" s="10" t="s">
        <v>152</v>
      </c>
      <c r="J31" s="9">
        <v>0</v>
      </c>
      <c r="K31" s="10" t="s">
        <v>246</v>
      </c>
      <c r="L31" s="9">
        <v>0</v>
      </c>
      <c r="M31" s="10" t="s">
        <v>186</v>
      </c>
      <c r="N31" s="9">
        <v>0</v>
      </c>
      <c r="O31" s="10" t="s">
        <v>167</v>
      </c>
      <c r="P31" s="9">
        <v>0.91697747213459502</v>
      </c>
      <c r="Q31" s="10" t="s">
        <v>152</v>
      </c>
      <c r="R31" s="9">
        <v>0.91697747213459502</v>
      </c>
      <c r="S31" s="10" t="s">
        <v>169</v>
      </c>
    </row>
    <row r="32" spans="1:19" x14ac:dyDescent="0.2">
      <c r="A32" s="15" t="s">
        <v>195</v>
      </c>
      <c r="B32" s="13">
        <v>0</v>
      </c>
      <c r="C32" s="14" t="s">
        <v>152</v>
      </c>
      <c r="D32" s="13">
        <v>0</v>
      </c>
      <c r="E32" s="14" t="s">
        <v>246</v>
      </c>
      <c r="F32" s="13">
        <v>0</v>
      </c>
      <c r="G32" s="14" t="s">
        <v>246</v>
      </c>
      <c r="H32" s="13">
        <v>0</v>
      </c>
      <c r="I32" s="14" t="s">
        <v>152</v>
      </c>
      <c r="J32" s="13">
        <v>0</v>
      </c>
      <c r="K32" s="14" t="s">
        <v>246</v>
      </c>
      <c r="L32" s="13">
        <v>0</v>
      </c>
      <c r="M32" s="14" t="s">
        <v>186</v>
      </c>
      <c r="N32" s="13">
        <v>0</v>
      </c>
      <c r="O32" s="14" t="s">
        <v>167</v>
      </c>
      <c r="P32" s="13">
        <v>1.006907</v>
      </c>
      <c r="Q32" s="14" t="s">
        <v>152</v>
      </c>
      <c r="R32" s="13">
        <v>1.006907</v>
      </c>
      <c r="S32" s="14" t="s">
        <v>169</v>
      </c>
    </row>
    <row r="34" spans="1:2" x14ac:dyDescent="0.2">
      <c r="A34" s="16" t="s">
        <v>196</v>
      </c>
      <c r="B34" s="16" t="s">
        <v>229</v>
      </c>
    </row>
    <row r="36" spans="1:2" x14ac:dyDescent="0.2">
      <c r="B36" s="16" t="s">
        <v>400</v>
      </c>
    </row>
    <row r="37" spans="1:2" x14ac:dyDescent="0.2">
      <c r="B37" s="16" t="s">
        <v>401</v>
      </c>
    </row>
    <row r="38" spans="1:2" x14ac:dyDescent="0.2">
      <c r="B38" s="16" t="s">
        <v>418</v>
      </c>
    </row>
    <row r="39" spans="1:2" x14ac:dyDescent="0.2">
      <c r="B39" s="16" t="s">
        <v>411</v>
      </c>
    </row>
    <row r="41" spans="1:2" x14ac:dyDescent="0.2">
      <c r="B41" s="16" t="s">
        <v>203</v>
      </c>
    </row>
    <row r="42" spans="1:2" x14ac:dyDescent="0.2">
      <c r="B42" s="16" t="s">
        <v>250</v>
      </c>
    </row>
    <row r="43" spans="1:2" x14ac:dyDescent="0.2">
      <c r="B43" s="16" t="s">
        <v>204</v>
      </c>
    </row>
    <row r="46" spans="1:2" x14ac:dyDescent="0.2">
      <c r="A46" s="17" t="str">
        <f>HYPERLINK("#'MINOR_GAMING 11'!A2", "&lt;&lt;&lt; Previous table")</f>
        <v>&lt;&lt;&lt; Previous table</v>
      </c>
    </row>
    <row r="47" spans="1:2" x14ac:dyDescent="0.2">
      <c r="A47" s="17" t="str">
        <f>HYPERLINK("#'MINOR_GAMING 13'!A2",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45"/>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HYPERLINK("#'INDEX'!B12", "Link to index")</f>
        <v>Link to index</v>
      </c>
    </row>
    <row r="2" spans="1:19" ht="15.75" customHeight="1" x14ac:dyDescent="0.2">
      <c r="A2" s="27" t="s">
        <v>218</v>
      </c>
      <c r="B2" s="28"/>
      <c r="C2" s="28"/>
      <c r="D2" s="28"/>
      <c r="E2" s="28"/>
      <c r="F2" s="28"/>
      <c r="G2" s="28"/>
      <c r="H2" s="28"/>
      <c r="I2" s="28"/>
      <c r="J2" s="28"/>
      <c r="K2" s="28"/>
      <c r="L2" s="28"/>
      <c r="M2" s="28"/>
      <c r="N2" s="28"/>
      <c r="O2" s="28"/>
      <c r="P2" s="28"/>
      <c r="Q2" s="28"/>
      <c r="R2" s="28"/>
      <c r="S2" s="28"/>
    </row>
    <row r="3" spans="1:19" ht="15.75" customHeight="1" x14ac:dyDescent="0.2">
      <c r="A3" s="27" t="s">
        <v>23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75.168651699469805</v>
      </c>
      <c r="C7" s="10" t="s">
        <v>152</v>
      </c>
      <c r="D7" s="18">
        <v>100.837339668837</v>
      </c>
      <c r="E7" s="10" t="s">
        <v>152</v>
      </c>
      <c r="F7" s="18">
        <v>455.12079285930503</v>
      </c>
      <c r="G7" s="10" t="s">
        <v>152</v>
      </c>
      <c r="H7" s="18">
        <v>205.60395726599</v>
      </c>
      <c r="I7" s="10" t="s">
        <v>152</v>
      </c>
      <c r="J7" s="18">
        <v>66.545214257319401</v>
      </c>
      <c r="K7" s="10" t="s">
        <v>152</v>
      </c>
      <c r="L7" s="18">
        <v>219.415120767996</v>
      </c>
      <c r="M7" s="10" t="s">
        <v>152</v>
      </c>
      <c r="N7" s="18">
        <v>232.61823381652101</v>
      </c>
      <c r="O7" s="10" t="s">
        <v>152</v>
      </c>
      <c r="P7" s="18">
        <v>208.63051879272501</v>
      </c>
      <c r="Q7" s="10" t="s">
        <v>152</v>
      </c>
      <c r="R7" s="18">
        <v>166.43599430098601</v>
      </c>
      <c r="S7" s="10" t="s">
        <v>152</v>
      </c>
    </row>
    <row r="8" spans="1:19" x14ac:dyDescent="0.2">
      <c r="A8" s="12" t="s">
        <v>164</v>
      </c>
      <c r="B8" s="18">
        <v>76.840009942330298</v>
      </c>
      <c r="C8" s="10" t="s">
        <v>152</v>
      </c>
      <c r="D8" s="18">
        <v>108.140097642944</v>
      </c>
      <c r="E8" s="10" t="s">
        <v>152</v>
      </c>
      <c r="F8" s="18">
        <v>495.61120433716297</v>
      </c>
      <c r="G8" s="10" t="s">
        <v>152</v>
      </c>
      <c r="H8" s="18">
        <v>206.41081149709899</v>
      </c>
      <c r="I8" s="10" t="s">
        <v>152</v>
      </c>
      <c r="J8" s="18">
        <v>70.360727599136396</v>
      </c>
      <c r="K8" s="10" t="s">
        <v>152</v>
      </c>
      <c r="L8" s="18">
        <v>216.26641486106701</v>
      </c>
      <c r="M8" s="10" t="s">
        <v>152</v>
      </c>
      <c r="N8" s="18">
        <v>263.33370041032299</v>
      </c>
      <c r="O8" s="10" t="s">
        <v>152</v>
      </c>
      <c r="P8" s="18">
        <v>199.81167949684499</v>
      </c>
      <c r="Q8" s="10" t="s">
        <v>152</v>
      </c>
      <c r="R8" s="18">
        <v>176.60396706899701</v>
      </c>
      <c r="S8" s="10" t="s">
        <v>152</v>
      </c>
    </row>
    <row r="9" spans="1:19" x14ac:dyDescent="0.2">
      <c r="A9" s="12" t="s">
        <v>165</v>
      </c>
      <c r="B9" s="18">
        <v>66.646260417972002</v>
      </c>
      <c r="C9" s="10" t="s">
        <v>152</v>
      </c>
      <c r="D9" s="18">
        <v>107.777977366625</v>
      </c>
      <c r="E9" s="10" t="s">
        <v>152</v>
      </c>
      <c r="F9" s="18">
        <v>493.39575796268701</v>
      </c>
      <c r="G9" s="10" t="s">
        <v>152</v>
      </c>
      <c r="H9" s="18">
        <v>201.06481639738499</v>
      </c>
      <c r="I9" s="10" t="s">
        <v>152</v>
      </c>
      <c r="J9" s="18">
        <v>79.362306255940695</v>
      </c>
      <c r="K9" s="10" t="s">
        <v>152</v>
      </c>
      <c r="L9" s="18">
        <v>247.83873872094</v>
      </c>
      <c r="M9" s="10" t="s">
        <v>152</v>
      </c>
      <c r="N9" s="18">
        <v>250.115800960417</v>
      </c>
      <c r="O9" s="10" t="s">
        <v>152</v>
      </c>
      <c r="P9" s="18">
        <v>203.905211971304</v>
      </c>
      <c r="Q9" s="10" t="s">
        <v>152</v>
      </c>
      <c r="R9" s="18">
        <v>174.01043504866601</v>
      </c>
      <c r="S9" s="10" t="s">
        <v>152</v>
      </c>
    </row>
    <row r="10" spans="1:19" x14ac:dyDescent="0.2">
      <c r="A10" s="12" t="s">
        <v>166</v>
      </c>
      <c r="B10" s="18">
        <v>74.553402402505796</v>
      </c>
      <c r="C10" s="10" t="s">
        <v>152</v>
      </c>
      <c r="D10" s="18">
        <v>108.12970487885801</v>
      </c>
      <c r="E10" s="10" t="s">
        <v>152</v>
      </c>
      <c r="F10" s="18">
        <v>516.00449695607006</v>
      </c>
      <c r="G10" s="10" t="s">
        <v>152</v>
      </c>
      <c r="H10" s="18">
        <v>191.72893235082799</v>
      </c>
      <c r="I10" s="10" t="s">
        <v>152</v>
      </c>
      <c r="J10" s="18">
        <v>85.894998932549996</v>
      </c>
      <c r="K10" s="10" t="s">
        <v>152</v>
      </c>
      <c r="L10" s="18">
        <v>246.94538433812701</v>
      </c>
      <c r="M10" s="10" t="s">
        <v>152</v>
      </c>
      <c r="N10" s="18">
        <v>257.60802045171903</v>
      </c>
      <c r="O10" s="10" t="s">
        <v>152</v>
      </c>
      <c r="P10" s="18">
        <v>173.966630374901</v>
      </c>
      <c r="Q10" s="10" t="s">
        <v>152</v>
      </c>
      <c r="R10" s="18">
        <v>172.32606168990199</v>
      </c>
      <c r="S10" s="10" t="s">
        <v>152</v>
      </c>
    </row>
    <row r="11" spans="1:19" x14ac:dyDescent="0.2">
      <c r="A11" s="12" t="s">
        <v>170</v>
      </c>
      <c r="B11" s="18">
        <v>76.598860178874702</v>
      </c>
      <c r="C11" s="10" t="s">
        <v>152</v>
      </c>
      <c r="D11" s="18">
        <v>109.247460467438</v>
      </c>
      <c r="E11" s="10" t="s">
        <v>152</v>
      </c>
      <c r="F11" s="18">
        <v>569.77636907906299</v>
      </c>
      <c r="G11" s="10" t="s">
        <v>152</v>
      </c>
      <c r="H11" s="18">
        <v>208.467405128747</v>
      </c>
      <c r="I11" s="10" t="s">
        <v>152</v>
      </c>
      <c r="J11" s="18">
        <v>91.732763504430693</v>
      </c>
      <c r="K11" s="10" t="s">
        <v>152</v>
      </c>
      <c r="L11" s="18">
        <v>265.53824071893098</v>
      </c>
      <c r="M11" s="10" t="s">
        <v>152</v>
      </c>
      <c r="N11" s="18">
        <v>257.241291412625</v>
      </c>
      <c r="O11" s="10" t="s">
        <v>152</v>
      </c>
      <c r="P11" s="18">
        <v>192.888882279862</v>
      </c>
      <c r="Q11" s="10" t="s">
        <v>152</v>
      </c>
      <c r="R11" s="18">
        <v>179.26038758531999</v>
      </c>
      <c r="S11" s="10" t="s">
        <v>152</v>
      </c>
    </row>
    <row r="12" spans="1:19" x14ac:dyDescent="0.2">
      <c r="A12" s="12" t="s">
        <v>171</v>
      </c>
      <c r="B12" s="18">
        <v>75.397500464855</v>
      </c>
      <c r="C12" s="10" t="s">
        <v>152</v>
      </c>
      <c r="D12" s="18">
        <v>107.004643163418</v>
      </c>
      <c r="E12" s="10" t="s">
        <v>152</v>
      </c>
      <c r="F12" s="18">
        <v>604.86111111111097</v>
      </c>
      <c r="G12" s="10" t="s">
        <v>152</v>
      </c>
      <c r="H12" s="18">
        <v>188.57909338565099</v>
      </c>
      <c r="I12" s="10" t="s">
        <v>152</v>
      </c>
      <c r="J12" s="18">
        <v>88.997943434552695</v>
      </c>
      <c r="K12" s="10" t="s">
        <v>152</v>
      </c>
      <c r="L12" s="18">
        <v>277.82890688391399</v>
      </c>
      <c r="M12" s="10" t="s">
        <v>152</v>
      </c>
      <c r="N12" s="18">
        <v>242.47380322039001</v>
      </c>
      <c r="O12" s="10" t="s">
        <v>152</v>
      </c>
      <c r="P12" s="18">
        <v>205.59495166591</v>
      </c>
      <c r="Q12" s="10" t="s">
        <v>152</v>
      </c>
      <c r="R12" s="18">
        <v>172.94239606591799</v>
      </c>
      <c r="S12" s="10" t="s">
        <v>152</v>
      </c>
    </row>
    <row r="13" spans="1:19" x14ac:dyDescent="0.2">
      <c r="A13" s="12" t="s">
        <v>172</v>
      </c>
      <c r="B13" s="18">
        <v>73.762787486885898</v>
      </c>
      <c r="C13" s="10" t="s">
        <v>152</v>
      </c>
      <c r="D13" s="18">
        <v>124.422231327451</v>
      </c>
      <c r="E13" s="10" t="s">
        <v>152</v>
      </c>
      <c r="F13" s="18">
        <v>670.71301672441098</v>
      </c>
      <c r="G13" s="10" t="s">
        <v>152</v>
      </c>
      <c r="H13" s="18">
        <v>193.72253901789301</v>
      </c>
      <c r="I13" s="10" t="s">
        <v>152</v>
      </c>
      <c r="J13" s="18">
        <v>104.366759989713</v>
      </c>
      <c r="K13" s="10" t="s">
        <v>152</v>
      </c>
      <c r="L13" s="18">
        <v>269.20337172029002</v>
      </c>
      <c r="M13" s="10" t="s">
        <v>152</v>
      </c>
      <c r="N13" s="18">
        <v>265.924706787594</v>
      </c>
      <c r="O13" s="10" t="s">
        <v>152</v>
      </c>
      <c r="P13" s="18">
        <v>224.59160302738499</v>
      </c>
      <c r="Q13" s="10" t="s">
        <v>152</v>
      </c>
      <c r="R13" s="18">
        <v>189.254114307425</v>
      </c>
      <c r="S13" s="10" t="s">
        <v>152</v>
      </c>
    </row>
    <row r="14" spans="1:19" x14ac:dyDescent="0.2">
      <c r="A14" s="12" t="s">
        <v>173</v>
      </c>
      <c r="B14" s="18">
        <v>69.4853130968974</v>
      </c>
      <c r="C14" s="10" t="s">
        <v>152</v>
      </c>
      <c r="D14" s="18">
        <v>132.35260549574201</v>
      </c>
      <c r="E14" s="10" t="s">
        <v>152</v>
      </c>
      <c r="F14" s="18">
        <v>699.67889694785902</v>
      </c>
      <c r="G14" s="10" t="s">
        <v>152</v>
      </c>
      <c r="H14" s="18">
        <v>171.688308804706</v>
      </c>
      <c r="I14" s="10" t="s">
        <v>152</v>
      </c>
      <c r="J14" s="18">
        <v>108.34601911988599</v>
      </c>
      <c r="K14" s="10" t="s">
        <v>152</v>
      </c>
      <c r="L14" s="18">
        <v>272.41117578828698</v>
      </c>
      <c r="M14" s="10" t="s">
        <v>152</v>
      </c>
      <c r="N14" s="18">
        <v>269.970025634416</v>
      </c>
      <c r="O14" s="10" t="s">
        <v>152</v>
      </c>
      <c r="P14" s="18">
        <v>287.08741023527801</v>
      </c>
      <c r="Q14" s="10" t="s">
        <v>152</v>
      </c>
      <c r="R14" s="18">
        <v>195.64775015407801</v>
      </c>
      <c r="S14" s="10" t="s">
        <v>152</v>
      </c>
    </row>
    <row r="15" spans="1:19" x14ac:dyDescent="0.2">
      <c r="A15" s="12" t="s">
        <v>174</v>
      </c>
      <c r="B15" s="18">
        <v>66.254610371019098</v>
      </c>
      <c r="C15" s="10" t="s">
        <v>152</v>
      </c>
      <c r="D15" s="18">
        <v>133.348089052342</v>
      </c>
      <c r="E15" s="10" t="s">
        <v>152</v>
      </c>
      <c r="F15" s="18">
        <v>691.23726548031198</v>
      </c>
      <c r="G15" s="10" t="s">
        <v>168</v>
      </c>
      <c r="H15" s="18">
        <v>178.09520170827801</v>
      </c>
      <c r="I15" s="10" t="s">
        <v>152</v>
      </c>
      <c r="J15" s="18">
        <v>101.105196863191</v>
      </c>
      <c r="K15" s="10" t="s">
        <v>152</v>
      </c>
      <c r="L15" s="18">
        <v>288.59624914666301</v>
      </c>
      <c r="M15" s="10" t="s">
        <v>152</v>
      </c>
      <c r="N15" s="18">
        <v>273.91179024162</v>
      </c>
      <c r="O15" s="10" t="s">
        <v>152</v>
      </c>
      <c r="P15" s="18">
        <v>298.59199041982401</v>
      </c>
      <c r="Q15" s="10" t="s">
        <v>152</v>
      </c>
      <c r="R15" s="18">
        <v>199.30321075600401</v>
      </c>
      <c r="S15" s="10" t="s">
        <v>152</v>
      </c>
    </row>
    <row r="16" spans="1:19" x14ac:dyDescent="0.2">
      <c r="A16" s="12" t="s">
        <v>176</v>
      </c>
      <c r="B16" s="18">
        <v>69.071987268106795</v>
      </c>
      <c r="C16" s="10" t="s">
        <v>152</v>
      </c>
      <c r="D16" s="18">
        <v>138.97364905185401</v>
      </c>
      <c r="E16" s="10" t="s">
        <v>152</v>
      </c>
      <c r="F16" s="18">
        <v>713.31314776704903</v>
      </c>
      <c r="G16" s="10" t="s">
        <v>152</v>
      </c>
      <c r="H16" s="18">
        <v>179.280533984095</v>
      </c>
      <c r="I16" s="10" t="s">
        <v>152</v>
      </c>
      <c r="J16" s="18">
        <v>107.769803078885</v>
      </c>
      <c r="K16" s="10" t="s">
        <v>152</v>
      </c>
      <c r="L16" s="18">
        <v>296.67344669258898</v>
      </c>
      <c r="M16" s="10" t="s">
        <v>152</v>
      </c>
      <c r="N16" s="18">
        <v>295.84125091520201</v>
      </c>
      <c r="O16" s="10" t="s">
        <v>152</v>
      </c>
      <c r="P16" s="18">
        <v>317.68575219584</v>
      </c>
      <c r="Q16" s="10" t="s">
        <v>152</v>
      </c>
      <c r="R16" s="18">
        <v>210.067479426159</v>
      </c>
      <c r="S16" s="10" t="s">
        <v>152</v>
      </c>
    </row>
    <row r="17" spans="1:19" x14ac:dyDescent="0.2">
      <c r="A17" s="12" t="s">
        <v>177</v>
      </c>
      <c r="B17" s="18">
        <v>70.984072085518093</v>
      </c>
      <c r="C17" s="10" t="s">
        <v>152</v>
      </c>
      <c r="D17" s="18">
        <v>134.35276364509301</v>
      </c>
      <c r="E17" s="10" t="s">
        <v>152</v>
      </c>
      <c r="F17" s="18">
        <v>663.01909630377497</v>
      </c>
      <c r="G17" s="10" t="s">
        <v>152</v>
      </c>
      <c r="H17" s="18">
        <v>166.19146337742799</v>
      </c>
      <c r="I17" s="10" t="s">
        <v>152</v>
      </c>
      <c r="J17" s="18">
        <v>110.87005376592499</v>
      </c>
      <c r="K17" s="10" t="s">
        <v>152</v>
      </c>
      <c r="L17" s="18">
        <v>278.99380798986499</v>
      </c>
      <c r="M17" s="10" t="s">
        <v>152</v>
      </c>
      <c r="N17" s="18">
        <v>313.66077006340703</v>
      </c>
      <c r="O17" s="10" t="s">
        <v>152</v>
      </c>
      <c r="P17" s="18">
        <v>309.32407141547498</v>
      </c>
      <c r="Q17" s="10" t="s">
        <v>152</v>
      </c>
      <c r="R17" s="18">
        <v>209.214381529641</v>
      </c>
      <c r="S17" s="10" t="s">
        <v>152</v>
      </c>
    </row>
    <row r="18" spans="1:19" x14ac:dyDescent="0.2">
      <c r="A18" s="12" t="s">
        <v>178</v>
      </c>
      <c r="B18" s="18">
        <v>67.2257101462001</v>
      </c>
      <c r="C18" s="10" t="s">
        <v>152</v>
      </c>
      <c r="D18" s="18">
        <v>162.72593420052399</v>
      </c>
      <c r="E18" s="10" t="s">
        <v>152</v>
      </c>
      <c r="F18" s="18">
        <v>602.48780966776405</v>
      </c>
      <c r="G18" s="10" t="s">
        <v>152</v>
      </c>
      <c r="H18" s="18">
        <v>168.58528985073301</v>
      </c>
      <c r="I18" s="10" t="s">
        <v>152</v>
      </c>
      <c r="J18" s="18">
        <v>108.796772620376</v>
      </c>
      <c r="K18" s="10" t="s">
        <v>152</v>
      </c>
      <c r="L18" s="18">
        <v>281.550768479559</v>
      </c>
      <c r="M18" s="10" t="s">
        <v>152</v>
      </c>
      <c r="N18" s="18">
        <v>315.20301369011901</v>
      </c>
      <c r="O18" s="10" t="s">
        <v>152</v>
      </c>
      <c r="P18" s="18">
        <v>282.42845275478902</v>
      </c>
      <c r="Q18" s="10" t="s">
        <v>152</v>
      </c>
      <c r="R18" s="18">
        <v>215.90682773039899</v>
      </c>
      <c r="S18" s="10" t="s">
        <v>152</v>
      </c>
    </row>
    <row r="19" spans="1:19" x14ac:dyDescent="0.2">
      <c r="A19" s="12" t="s">
        <v>179</v>
      </c>
      <c r="B19" s="18">
        <v>63.4508470029457</v>
      </c>
      <c r="C19" s="10" t="s">
        <v>152</v>
      </c>
      <c r="D19" s="18">
        <v>169.91601618210399</v>
      </c>
      <c r="E19" s="10" t="s">
        <v>152</v>
      </c>
      <c r="F19" s="18">
        <v>612.72756479528903</v>
      </c>
      <c r="G19" s="10" t="s">
        <v>152</v>
      </c>
      <c r="H19" s="18">
        <v>170.98904100830899</v>
      </c>
      <c r="I19" s="10" t="s">
        <v>152</v>
      </c>
      <c r="J19" s="18">
        <v>113.834920966224</v>
      </c>
      <c r="K19" s="10" t="s">
        <v>152</v>
      </c>
      <c r="L19" s="18">
        <v>268.263339870999</v>
      </c>
      <c r="M19" s="10" t="s">
        <v>152</v>
      </c>
      <c r="N19" s="18">
        <v>350.43328863973397</v>
      </c>
      <c r="O19" s="10" t="s">
        <v>152</v>
      </c>
      <c r="P19" s="18">
        <v>345.08958728554001</v>
      </c>
      <c r="Q19" s="10" t="s">
        <v>152</v>
      </c>
      <c r="R19" s="18">
        <v>234.46698552349699</v>
      </c>
      <c r="S19" s="10" t="s">
        <v>152</v>
      </c>
    </row>
    <row r="20" spans="1:19" x14ac:dyDescent="0.2">
      <c r="A20" s="12" t="s">
        <v>180</v>
      </c>
      <c r="B20" s="18">
        <v>57.628159076114599</v>
      </c>
      <c r="C20" s="10" t="s">
        <v>152</v>
      </c>
      <c r="D20" s="18">
        <v>185.81877403822301</v>
      </c>
      <c r="E20" s="10" t="s">
        <v>152</v>
      </c>
      <c r="F20" s="18">
        <v>583.12559559789702</v>
      </c>
      <c r="G20" s="10" t="s">
        <v>152</v>
      </c>
      <c r="H20" s="18">
        <v>162.432787883093</v>
      </c>
      <c r="I20" s="10" t="s">
        <v>152</v>
      </c>
      <c r="J20" s="18">
        <v>109.93936379808299</v>
      </c>
      <c r="K20" s="10" t="s">
        <v>152</v>
      </c>
      <c r="L20" s="18">
        <v>232.974508814091</v>
      </c>
      <c r="M20" s="10" t="s">
        <v>152</v>
      </c>
      <c r="N20" s="18">
        <v>344.836178570779</v>
      </c>
      <c r="O20" s="10" t="s">
        <v>152</v>
      </c>
      <c r="P20" s="18">
        <v>316.76141244786697</v>
      </c>
      <c r="Q20" s="10" t="s">
        <v>152</v>
      </c>
      <c r="R20" s="18">
        <v>232.35340828505699</v>
      </c>
      <c r="S20" s="10" t="s">
        <v>152</v>
      </c>
    </row>
    <row r="21" spans="1:19" x14ac:dyDescent="0.2">
      <c r="A21" s="12" t="s">
        <v>181</v>
      </c>
      <c r="B21" s="18">
        <v>57.7441950104337</v>
      </c>
      <c r="C21" s="10" t="s">
        <v>152</v>
      </c>
      <c r="D21" s="18">
        <v>197.399806042991</v>
      </c>
      <c r="E21" s="10" t="s">
        <v>152</v>
      </c>
      <c r="F21" s="18">
        <v>569.39808299597996</v>
      </c>
      <c r="G21" s="10" t="s">
        <v>152</v>
      </c>
      <c r="H21" s="18">
        <v>155.79457903694799</v>
      </c>
      <c r="I21" s="10" t="s">
        <v>152</v>
      </c>
      <c r="J21" s="18">
        <v>113.484489902459</v>
      </c>
      <c r="K21" s="10" t="s">
        <v>152</v>
      </c>
      <c r="L21" s="18">
        <v>227.00960762595901</v>
      </c>
      <c r="M21" s="10" t="s">
        <v>152</v>
      </c>
      <c r="N21" s="18">
        <v>341.98054092716501</v>
      </c>
      <c r="O21" s="10" t="s">
        <v>152</v>
      </c>
      <c r="P21" s="18">
        <v>401.72023309931399</v>
      </c>
      <c r="Q21" s="10" t="s">
        <v>152</v>
      </c>
      <c r="R21" s="18">
        <v>243.351605394541</v>
      </c>
      <c r="S21" s="10" t="s">
        <v>152</v>
      </c>
    </row>
    <row r="22" spans="1:19" x14ac:dyDescent="0.2">
      <c r="A22" s="12" t="s">
        <v>182</v>
      </c>
      <c r="B22" s="18">
        <v>55.118058692222597</v>
      </c>
      <c r="C22" s="10" t="s">
        <v>152</v>
      </c>
      <c r="D22" s="18">
        <v>241.72304843122501</v>
      </c>
      <c r="E22" s="10" t="s">
        <v>152</v>
      </c>
      <c r="F22" s="18">
        <v>580.78104473374503</v>
      </c>
      <c r="G22" s="10" t="s">
        <v>152</v>
      </c>
      <c r="H22" s="18">
        <v>190.294035802195</v>
      </c>
      <c r="I22" s="10" t="s">
        <v>152</v>
      </c>
      <c r="J22" s="18">
        <v>114.290283310078</v>
      </c>
      <c r="K22" s="10" t="s">
        <v>152</v>
      </c>
      <c r="L22" s="18">
        <v>230.726965552986</v>
      </c>
      <c r="M22" s="10" t="s">
        <v>152</v>
      </c>
      <c r="N22" s="18">
        <v>400.78342873246999</v>
      </c>
      <c r="O22" s="10" t="s">
        <v>152</v>
      </c>
      <c r="P22" s="18">
        <v>428.39157963793298</v>
      </c>
      <c r="Q22" s="10" t="s">
        <v>152</v>
      </c>
      <c r="R22" s="18">
        <v>282.49492217591899</v>
      </c>
      <c r="S22" s="10" t="s">
        <v>152</v>
      </c>
    </row>
    <row r="23" spans="1:19" x14ac:dyDescent="0.2">
      <c r="A23" s="12" t="s">
        <v>184</v>
      </c>
      <c r="B23" s="18">
        <v>68.695256457466698</v>
      </c>
      <c r="C23" s="10" t="s">
        <v>152</v>
      </c>
      <c r="D23" s="18">
        <v>253.11908583796699</v>
      </c>
      <c r="E23" s="10" t="s">
        <v>152</v>
      </c>
      <c r="F23" s="18">
        <v>557.72277742649806</v>
      </c>
      <c r="G23" s="10" t="s">
        <v>152</v>
      </c>
      <c r="H23" s="18">
        <v>190.737631127832</v>
      </c>
      <c r="I23" s="10" t="s">
        <v>152</v>
      </c>
      <c r="J23" s="18">
        <v>132.77678808535299</v>
      </c>
      <c r="K23" s="10" t="s">
        <v>152</v>
      </c>
      <c r="L23" s="18">
        <v>222.43655715027</v>
      </c>
      <c r="M23" s="10" t="s">
        <v>152</v>
      </c>
      <c r="N23" s="18">
        <v>388.92881972522599</v>
      </c>
      <c r="O23" s="10" t="s">
        <v>152</v>
      </c>
      <c r="P23" s="18">
        <v>378.15280892347499</v>
      </c>
      <c r="Q23" s="10" t="s">
        <v>152</v>
      </c>
      <c r="R23" s="18">
        <v>279.24052890012899</v>
      </c>
      <c r="S23" s="10" t="s">
        <v>152</v>
      </c>
    </row>
    <row r="24" spans="1:19" x14ac:dyDescent="0.2">
      <c r="A24" s="12" t="s">
        <v>185</v>
      </c>
      <c r="B24" s="18">
        <v>108.33058422483001</v>
      </c>
      <c r="C24" s="10" t="s">
        <v>152</v>
      </c>
      <c r="D24" s="18">
        <v>254.789621453807</v>
      </c>
      <c r="E24" s="10" t="s">
        <v>152</v>
      </c>
      <c r="F24" s="18">
        <v>528.78549398259395</v>
      </c>
      <c r="G24" s="10" t="s">
        <v>152</v>
      </c>
      <c r="H24" s="18">
        <v>191.334629462035</v>
      </c>
      <c r="I24" s="10" t="s">
        <v>152</v>
      </c>
      <c r="J24" s="18">
        <v>100.077328958126</v>
      </c>
      <c r="K24" s="10" t="s">
        <v>152</v>
      </c>
      <c r="L24" s="18">
        <v>205.93230685086701</v>
      </c>
      <c r="M24" s="10" t="s">
        <v>152</v>
      </c>
      <c r="N24" s="18">
        <v>319.36866713236702</v>
      </c>
      <c r="O24" s="10" t="s">
        <v>152</v>
      </c>
      <c r="P24" s="18">
        <v>314.80932991524901</v>
      </c>
      <c r="Q24" s="10" t="s">
        <v>175</v>
      </c>
      <c r="R24" s="18">
        <v>253.162624519481</v>
      </c>
      <c r="S24" s="10" t="s">
        <v>152</v>
      </c>
    </row>
    <row r="25" spans="1:19" x14ac:dyDescent="0.2">
      <c r="A25" s="12" t="s">
        <v>187</v>
      </c>
      <c r="B25" s="18">
        <v>75.698416190057202</v>
      </c>
      <c r="C25" s="10" t="s">
        <v>152</v>
      </c>
      <c r="D25" s="18">
        <v>255.830145648251</v>
      </c>
      <c r="E25" s="10" t="s">
        <v>152</v>
      </c>
      <c r="F25" s="18">
        <v>522.95922519736303</v>
      </c>
      <c r="G25" s="10" t="s">
        <v>152</v>
      </c>
      <c r="H25" s="18">
        <v>211.50962801458201</v>
      </c>
      <c r="I25" s="10" t="s">
        <v>152</v>
      </c>
      <c r="J25" s="18">
        <v>131.64027140653999</v>
      </c>
      <c r="K25" s="10" t="s">
        <v>152</v>
      </c>
      <c r="L25" s="18">
        <v>193.60041648627299</v>
      </c>
      <c r="M25" s="10" t="s">
        <v>152</v>
      </c>
      <c r="N25" s="18">
        <v>356.29239852056003</v>
      </c>
      <c r="O25" s="10" t="s">
        <v>152</v>
      </c>
      <c r="P25" s="18">
        <v>281.45546628808</v>
      </c>
      <c r="Q25" s="10" t="s">
        <v>152</v>
      </c>
      <c r="R25" s="18">
        <v>264.95015225594699</v>
      </c>
      <c r="S25" s="10" t="s">
        <v>152</v>
      </c>
    </row>
    <row r="26" spans="1:19" x14ac:dyDescent="0.2">
      <c r="A26" s="12" t="s">
        <v>188</v>
      </c>
      <c r="B26" s="18">
        <v>76.444650869217</v>
      </c>
      <c r="C26" s="10" t="s">
        <v>152</v>
      </c>
      <c r="D26" s="18">
        <v>225.06112730910101</v>
      </c>
      <c r="E26" s="10" t="s">
        <v>152</v>
      </c>
      <c r="F26" s="18">
        <v>501.48701305749398</v>
      </c>
      <c r="G26" s="10" t="s">
        <v>152</v>
      </c>
      <c r="H26" s="18">
        <v>236.308172707095</v>
      </c>
      <c r="I26" s="10" t="s">
        <v>152</v>
      </c>
      <c r="J26" s="18">
        <v>91.0150877110853</v>
      </c>
      <c r="K26" s="10" t="s">
        <v>152</v>
      </c>
      <c r="L26" s="18">
        <v>188.88540527318199</v>
      </c>
      <c r="M26" s="10" t="s">
        <v>152</v>
      </c>
      <c r="N26" s="18">
        <v>330.652460710529</v>
      </c>
      <c r="O26" s="10" t="s">
        <v>152</v>
      </c>
      <c r="P26" s="18">
        <v>262.46773660621699</v>
      </c>
      <c r="Q26" s="10" t="s">
        <v>152</v>
      </c>
      <c r="R26" s="18">
        <v>248.273966106698</v>
      </c>
      <c r="S26" s="10" t="s">
        <v>152</v>
      </c>
    </row>
    <row r="27" spans="1:19" x14ac:dyDescent="0.2">
      <c r="A27" s="12" t="s">
        <v>189</v>
      </c>
      <c r="B27" s="18">
        <v>53.563457386095102</v>
      </c>
      <c r="C27" s="10" t="s">
        <v>152</v>
      </c>
      <c r="D27" s="18">
        <v>165.96518577900301</v>
      </c>
      <c r="E27" s="10" t="s">
        <v>152</v>
      </c>
      <c r="F27" s="18">
        <v>393.57431892923398</v>
      </c>
      <c r="G27" s="10" t="s">
        <v>152</v>
      </c>
      <c r="H27" s="18">
        <v>145.64383458904399</v>
      </c>
      <c r="I27" s="10" t="s">
        <v>152</v>
      </c>
      <c r="J27" s="18">
        <v>80.336451701874097</v>
      </c>
      <c r="K27" s="10" t="s">
        <v>152</v>
      </c>
      <c r="L27" s="18">
        <v>138.67723389246399</v>
      </c>
      <c r="M27" s="10" t="s">
        <v>152</v>
      </c>
      <c r="N27" s="18">
        <v>239.33731527729901</v>
      </c>
      <c r="O27" s="10" t="s">
        <v>152</v>
      </c>
      <c r="P27" s="18">
        <v>188.718383428984</v>
      </c>
      <c r="Q27" s="10" t="s">
        <v>152</v>
      </c>
      <c r="R27" s="18">
        <v>176.819075221079</v>
      </c>
      <c r="S27" s="10" t="s">
        <v>152</v>
      </c>
    </row>
    <row r="28" spans="1:19" x14ac:dyDescent="0.2">
      <c r="A28" s="12" t="s">
        <v>190</v>
      </c>
      <c r="B28" s="18">
        <v>78.979110267426705</v>
      </c>
      <c r="C28" s="10" t="s">
        <v>152</v>
      </c>
      <c r="D28" s="18">
        <v>117.89809748227501</v>
      </c>
      <c r="E28" s="10" t="s">
        <v>152</v>
      </c>
      <c r="F28" s="18">
        <v>532.40060099843299</v>
      </c>
      <c r="G28" s="10" t="s">
        <v>152</v>
      </c>
      <c r="H28" s="18">
        <v>182.88971184554899</v>
      </c>
      <c r="I28" s="10" t="s">
        <v>152</v>
      </c>
      <c r="J28" s="18">
        <v>110.699114990583</v>
      </c>
      <c r="K28" s="10" t="s">
        <v>152</v>
      </c>
      <c r="L28" s="18">
        <v>190.79995623871801</v>
      </c>
      <c r="M28" s="10" t="s">
        <v>152</v>
      </c>
      <c r="N28" s="18">
        <v>77.282206864374501</v>
      </c>
      <c r="O28" s="10" t="s">
        <v>152</v>
      </c>
      <c r="P28" s="18">
        <v>227.763887636931</v>
      </c>
      <c r="Q28" s="10" t="s">
        <v>152</v>
      </c>
      <c r="R28" s="18">
        <v>136.25261056625399</v>
      </c>
      <c r="S28" s="10" t="s">
        <v>152</v>
      </c>
    </row>
    <row r="29" spans="1:19" x14ac:dyDescent="0.2">
      <c r="A29" s="12" t="s">
        <v>191</v>
      </c>
      <c r="B29" s="18">
        <v>79.544345449728795</v>
      </c>
      <c r="C29" s="10" t="s">
        <v>152</v>
      </c>
      <c r="D29" s="18">
        <v>107.336222878662</v>
      </c>
      <c r="E29" s="10" t="s">
        <v>210</v>
      </c>
      <c r="F29" s="18">
        <v>503.89695888549102</v>
      </c>
      <c r="G29" s="10" t="s">
        <v>152</v>
      </c>
      <c r="H29" s="18">
        <v>177.75281632632999</v>
      </c>
      <c r="I29" s="10" t="s">
        <v>152</v>
      </c>
      <c r="J29" s="18">
        <v>101.670092176311</v>
      </c>
      <c r="K29" s="10" t="s">
        <v>152</v>
      </c>
      <c r="L29" s="18">
        <v>177.89797477566199</v>
      </c>
      <c r="M29" s="10" t="s">
        <v>152</v>
      </c>
      <c r="N29" s="18">
        <v>124.857284530881</v>
      </c>
      <c r="O29" s="10" t="s">
        <v>152</v>
      </c>
      <c r="P29" s="18">
        <v>200.338578442282</v>
      </c>
      <c r="Q29" s="10" t="s">
        <v>152</v>
      </c>
      <c r="R29" s="18">
        <v>140.26831376435101</v>
      </c>
      <c r="S29" s="10" t="s">
        <v>152</v>
      </c>
    </row>
    <row r="30" spans="1:19" x14ac:dyDescent="0.2">
      <c r="A30" s="12" t="s">
        <v>192</v>
      </c>
      <c r="B30" s="18">
        <v>102.62005466213</v>
      </c>
      <c r="C30" s="10" t="s">
        <v>152</v>
      </c>
      <c r="D30" s="18">
        <v>144.03495298147001</v>
      </c>
      <c r="E30" s="10" t="s">
        <v>186</v>
      </c>
      <c r="F30" s="18">
        <v>534.68388858178696</v>
      </c>
      <c r="G30" s="10" t="s">
        <v>152</v>
      </c>
      <c r="H30" s="18">
        <v>191.51070693440701</v>
      </c>
      <c r="I30" s="10" t="s">
        <v>152</v>
      </c>
      <c r="J30" s="18">
        <v>119.65643343413301</v>
      </c>
      <c r="K30" s="10" t="s">
        <v>152</v>
      </c>
      <c r="L30" s="18">
        <v>191.70939155965701</v>
      </c>
      <c r="M30" s="10" t="s">
        <v>152</v>
      </c>
      <c r="N30" s="18">
        <v>186.477689299264</v>
      </c>
      <c r="O30" s="10" t="s">
        <v>152</v>
      </c>
      <c r="P30" s="18">
        <v>223.35766456482801</v>
      </c>
      <c r="Q30" s="10" t="s">
        <v>152</v>
      </c>
      <c r="R30" s="18">
        <v>175.19737605933199</v>
      </c>
      <c r="S30" s="10" t="s">
        <v>152</v>
      </c>
    </row>
    <row r="31" spans="1:19" x14ac:dyDescent="0.2">
      <c r="A31" s="12" t="s">
        <v>193</v>
      </c>
      <c r="B31" s="18">
        <v>107.14917819649</v>
      </c>
      <c r="C31" s="10" t="s">
        <v>152</v>
      </c>
      <c r="D31" s="18">
        <v>127.331471985947</v>
      </c>
      <c r="E31" s="10" t="s">
        <v>194</v>
      </c>
      <c r="F31" s="18">
        <v>544.63143850858296</v>
      </c>
      <c r="G31" s="10" t="s">
        <v>152</v>
      </c>
      <c r="H31" s="18">
        <v>172.10753540235501</v>
      </c>
      <c r="I31" s="10" t="s">
        <v>152</v>
      </c>
      <c r="J31" s="18">
        <v>117.035413561101</v>
      </c>
      <c r="K31" s="10" t="s">
        <v>152</v>
      </c>
      <c r="L31" s="18">
        <v>193.091988033794</v>
      </c>
      <c r="M31" s="10" t="s">
        <v>152</v>
      </c>
      <c r="N31" s="18">
        <v>175.36513994200899</v>
      </c>
      <c r="O31" s="10" t="s">
        <v>152</v>
      </c>
      <c r="P31" s="18">
        <v>227.960260717963</v>
      </c>
      <c r="Q31" s="10" t="s">
        <v>152</v>
      </c>
      <c r="R31" s="18">
        <v>163.80497009868699</v>
      </c>
      <c r="S31" s="10" t="s">
        <v>152</v>
      </c>
    </row>
    <row r="32" spans="1:19" x14ac:dyDescent="0.2">
      <c r="A32" s="15" t="s">
        <v>195</v>
      </c>
      <c r="B32" s="19">
        <v>107.733953264324</v>
      </c>
      <c r="C32" s="14" t="s">
        <v>152</v>
      </c>
      <c r="D32" s="19">
        <v>107.169108508294</v>
      </c>
      <c r="E32" s="14" t="s">
        <v>152</v>
      </c>
      <c r="F32" s="19">
        <v>569.02562855760698</v>
      </c>
      <c r="G32" s="14" t="s">
        <v>152</v>
      </c>
      <c r="H32" s="19">
        <v>163.198338260383</v>
      </c>
      <c r="I32" s="14" t="s">
        <v>152</v>
      </c>
      <c r="J32" s="19">
        <v>112.286324720883</v>
      </c>
      <c r="K32" s="14" t="s">
        <v>152</v>
      </c>
      <c r="L32" s="19">
        <v>208.9094895266</v>
      </c>
      <c r="M32" s="14" t="s">
        <v>152</v>
      </c>
      <c r="N32" s="19">
        <v>172.75933956297601</v>
      </c>
      <c r="O32" s="14" t="s">
        <v>152</v>
      </c>
      <c r="P32" s="19">
        <v>234.14513237828501</v>
      </c>
      <c r="Q32" s="14" t="s">
        <v>152</v>
      </c>
      <c r="R32" s="19">
        <v>156.05783420526501</v>
      </c>
      <c r="S32" s="14" t="s">
        <v>152</v>
      </c>
    </row>
    <row r="34" spans="1:2" x14ac:dyDescent="0.2">
      <c r="A34" s="16" t="s">
        <v>196</v>
      </c>
      <c r="B34" s="16" t="s">
        <v>211</v>
      </c>
    </row>
    <row r="36" spans="1:2" x14ac:dyDescent="0.2">
      <c r="B36" s="16" t="s">
        <v>212</v>
      </c>
    </row>
    <row r="37" spans="1:2" x14ac:dyDescent="0.2">
      <c r="B37" s="16" t="s">
        <v>213</v>
      </c>
    </row>
    <row r="38" spans="1:2" x14ac:dyDescent="0.2">
      <c r="B38" s="16" t="s">
        <v>214</v>
      </c>
    </row>
    <row r="39" spans="1:2" x14ac:dyDescent="0.2">
      <c r="B39" s="16" t="s">
        <v>215</v>
      </c>
    </row>
    <row r="40" spans="1:2" x14ac:dyDescent="0.2">
      <c r="B40" s="16" t="s">
        <v>216</v>
      </c>
    </row>
    <row r="44" spans="1:2" x14ac:dyDescent="0.2">
      <c r="A44" s="17" t="str">
        <f>HYPERLINK("#'CASINO 6'!A2", "&lt;&lt;&lt; Previous table")</f>
        <v>&lt;&lt;&lt; Previous table</v>
      </c>
    </row>
    <row r="45" spans="1:2" x14ac:dyDescent="0.2">
      <c r="A45" s="17" t="str">
        <f>HYPERLINK("#'CASINO 8'!A2",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HYPERLINK("#'INDEX'!B93", "Link to index")</f>
        <v>Link to index</v>
      </c>
    </row>
    <row r="2" spans="1:19" ht="15.75" customHeight="1" x14ac:dyDescent="0.2">
      <c r="A2" s="27" t="s">
        <v>420</v>
      </c>
      <c r="B2" s="28"/>
      <c r="C2" s="28"/>
      <c r="D2" s="28"/>
      <c r="E2" s="28"/>
      <c r="F2" s="28"/>
      <c r="G2" s="28"/>
      <c r="H2" s="28"/>
      <c r="I2" s="28"/>
      <c r="J2" s="28"/>
      <c r="K2" s="28"/>
      <c r="L2" s="28"/>
      <c r="M2" s="28"/>
      <c r="N2" s="28"/>
      <c r="O2" s="28"/>
      <c r="P2" s="28"/>
      <c r="Q2" s="28"/>
      <c r="R2" s="28"/>
      <c r="S2" s="28"/>
    </row>
    <row r="3" spans="1:19" ht="15.75" customHeight="1" x14ac:dyDescent="0.2">
      <c r="A3" s="27" t="s">
        <v>104</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8.47664569447128</v>
      </c>
      <c r="C7" s="10" t="s">
        <v>152</v>
      </c>
      <c r="D7" s="18">
        <v>0</v>
      </c>
      <c r="E7" s="10" t="s">
        <v>246</v>
      </c>
      <c r="F7" s="18">
        <v>0</v>
      </c>
      <c r="G7" s="10" t="s">
        <v>246</v>
      </c>
      <c r="H7" s="18">
        <v>0.14799455751951801</v>
      </c>
      <c r="I7" s="10" t="s">
        <v>152</v>
      </c>
      <c r="J7" s="18">
        <v>0</v>
      </c>
      <c r="K7" s="10" t="s">
        <v>246</v>
      </c>
      <c r="L7" s="18">
        <v>1.84803502898204</v>
      </c>
      <c r="M7" s="10" t="s">
        <v>152</v>
      </c>
      <c r="N7" s="18">
        <v>0.105033667949329</v>
      </c>
      <c r="O7" s="10" t="s">
        <v>152</v>
      </c>
      <c r="P7" s="18">
        <v>0.35861081688796698</v>
      </c>
      <c r="Q7" s="10" t="s">
        <v>152</v>
      </c>
      <c r="R7" s="18">
        <v>0.27440637148869801</v>
      </c>
      <c r="S7" s="10" t="s">
        <v>152</v>
      </c>
    </row>
    <row r="8" spans="1:19" x14ac:dyDescent="0.2">
      <c r="A8" s="12" t="s">
        <v>164</v>
      </c>
      <c r="B8" s="18">
        <v>6.0364148291109796</v>
      </c>
      <c r="C8" s="10" t="s">
        <v>152</v>
      </c>
      <c r="D8" s="18">
        <v>0</v>
      </c>
      <c r="E8" s="10" t="s">
        <v>246</v>
      </c>
      <c r="F8" s="18">
        <v>0</v>
      </c>
      <c r="G8" s="10" t="s">
        <v>246</v>
      </c>
      <c r="H8" s="18">
        <v>1.6345577437933401E-2</v>
      </c>
      <c r="I8" s="10" t="s">
        <v>152</v>
      </c>
      <c r="J8" s="18">
        <v>0</v>
      </c>
      <c r="K8" s="10" t="s">
        <v>246</v>
      </c>
      <c r="L8" s="18">
        <v>1.1484376993815499</v>
      </c>
      <c r="M8" s="10" t="s">
        <v>152</v>
      </c>
      <c r="N8" s="18">
        <v>0.108591675946846</v>
      </c>
      <c r="O8" s="10" t="s">
        <v>152</v>
      </c>
      <c r="P8" s="18">
        <v>0.35901039672781598</v>
      </c>
      <c r="Q8" s="10" t="s">
        <v>152</v>
      </c>
      <c r="R8" s="18">
        <v>0.19359414473537101</v>
      </c>
      <c r="S8" s="10" t="s">
        <v>152</v>
      </c>
    </row>
    <row r="9" spans="1:19" x14ac:dyDescent="0.2">
      <c r="A9" s="12" t="s">
        <v>165</v>
      </c>
      <c r="B9" s="18">
        <v>5.6986846186873299</v>
      </c>
      <c r="C9" s="10" t="s">
        <v>152</v>
      </c>
      <c r="D9" s="18">
        <v>0</v>
      </c>
      <c r="E9" s="10" t="s">
        <v>246</v>
      </c>
      <c r="F9" s="18">
        <v>0</v>
      </c>
      <c r="G9" s="10" t="s">
        <v>246</v>
      </c>
      <c r="H9" s="18">
        <v>0</v>
      </c>
      <c r="I9" s="10" t="s">
        <v>302</v>
      </c>
      <c r="J9" s="18">
        <v>0</v>
      </c>
      <c r="K9" s="10" t="s">
        <v>246</v>
      </c>
      <c r="L9" s="18">
        <v>0.69149071285636499</v>
      </c>
      <c r="M9" s="10" t="s">
        <v>152</v>
      </c>
      <c r="N9" s="18">
        <v>9.9091310721391601E-2</v>
      </c>
      <c r="O9" s="10" t="s">
        <v>152</v>
      </c>
      <c r="P9" s="18">
        <v>0.33697562974068601</v>
      </c>
      <c r="Q9" s="10" t="s">
        <v>152</v>
      </c>
      <c r="R9" s="18">
        <v>0.169334610424177</v>
      </c>
      <c r="S9" s="10" t="s">
        <v>152</v>
      </c>
    </row>
    <row r="10" spans="1:19" x14ac:dyDescent="0.2">
      <c r="A10" s="12" t="s">
        <v>166</v>
      </c>
      <c r="B10" s="18">
        <v>5.9809556975993203</v>
      </c>
      <c r="C10" s="10" t="s">
        <v>152</v>
      </c>
      <c r="D10" s="18">
        <v>0</v>
      </c>
      <c r="E10" s="10" t="s">
        <v>246</v>
      </c>
      <c r="F10" s="18">
        <v>0</v>
      </c>
      <c r="G10" s="10" t="s">
        <v>246</v>
      </c>
      <c r="H10" s="18">
        <v>0</v>
      </c>
      <c r="I10" s="10" t="s">
        <v>152</v>
      </c>
      <c r="J10" s="18">
        <v>0</v>
      </c>
      <c r="K10" s="10" t="s">
        <v>246</v>
      </c>
      <c r="L10" s="18">
        <v>0.76278076898360203</v>
      </c>
      <c r="M10" s="10" t="s">
        <v>152</v>
      </c>
      <c r="N10" s="18">
        <v>0.109891448361169</v>
      </c>
      <c r="O10" s="10" t="s">
        <v>152</v>
      </c>
      <c r="P10" s="18">
        <v>0.330821337907517</v>
      </c>
      <c r="Q10" s="10" t="s">
        <v>152</v>
      </c>
      <c r="R10" s="18">
        <v>0.17780887279086599</v>
      </c>
      <c r="S10" s="10" t="s">
        <v>152</v>
      </c>
    </row>
    <row r="11" spans="1:19" x14ac:dyDescent="0.2">
      <c r="A11" s="12" t="s">
        <v>170</v>
      </c>
      <c r="B11" s="18">
        <v>6.72530470911357</v>
      </c>
      <c r="C11" s="10" t="s">
        <v>152</v>
      </c>
      <c r="D11" s="18">
        <v>0</v>
      </c>
      <c r="E11" s="10" t="s">
        <v>246</v>
      </c>
      <c r="F11" s="18">
        <v>0</v>
      </c>
      <c r="G11" s="10" t="s">
        <v>246</v>
      </c>
      <c r="H11" s="18">
        <v>0</v>
      </c>
      <c r="I11" s="10" t="s">
        <v>152</v>
      </c>
      <c r="J11" s="18">
        <v>0</v>
      </c>
      <c r="K11" s="10" t="s">
        <v>246</v>
      </c>
      <c r="L11" s="18">
        <v>0.77964976369449301</v>
      </c>
      <c r="M11" s="10" t="s">
        <v>152</v>
      </c>
      <c r="N11" s="18">
        <v>0.104363585649874</v>
      </c>
      <c r="O11" s="10" t="s">
        <v>152</v>
      </c>
      <c r="P11" s="18">
        <v>0.32376721745395898</v>
      </c>
      <c r="Q11" s="10" t="s">
        <v>152</v>
      </c>
      <c r="R11" s="18">
        <v>0.18839411170680601</v>
      </c>
      <c r="S11" s="10" t="s">
        <v>152</v>
      </c>
    </row>
    <row r="12" spans="1:19" x14ac:dyDescent="0.2">
      <c r="A12" s="12" t="s">
        <v>171</v>
      </c>
      <c r="B12" s="18">
        <v>6.5040135777217696</v>
      </c>
      <c r="C12" s="10" t="s">
        <v>152</v>
      </c>
      <c r="D12" s="18">
        <v>0</v>
      </c>
      <c r="E12" s="10" t="s">
        <v>246</v>
      </c>
      <c r="F12" s="18">
        <v>0</v>
      </c>
      <c r="G12" s="10" t="s">
        <v>246</v>
      </c>
      <c r="H12" s="18">
        <v>0</v>
      </c>
      <c r="I12" s="10" t="s">
        <v>152</v>
      </c>
      <c r="J12" s="18">
        <v>0</v>
      </c>
      <c r="K12" s="10" t="s">
        <v>246</v>
      </c>
      <c r="L12" s="18">
        <v>0.14431114572158299</v>
      </c>
      <c r="M12" s="10" t="s">
        <v>152</v>
      </c>
      <c r="N12" s="18">
        <v>0.10919161892493399</v>
      </c>
      <c r="O12" s="10" t="s">
        <v>152</v>
      </c>
      <c r="P12" s="18">
        <v>0.31248559066576997</v>
      </c>
      <c r="Q12" s="10" t="s">
        <v>152</v>
      </c>
      <c r="R12" s="18">
        <v>0.16929678030360801</v>
      </c>
      <c r="S12" s="10" t="s">
        <v>152</v>
      </c>
    </row>
    <row r="13" spans="1:19" x14ac:dyDescent="0.2">
      <c r="A13" s="12" t="s">
        <v>172</v>
      </c>
      <c r="B13" s="18">
        <v>0</v>
      </c>
      <c r="C13" s="10" t="s">
        <v>246</v>
      </c>
      <c r="D13" s="18">
        <v>0</v>
      </c>
      <c r="E13" s="10" t="s">
        <v>246</v>
      </c>
      <c r="F13" s="18">
        <v>0</v>
      </c>
      <c r="G13" s="10" t="s">
        <v>246</v>
      </c>
      <c r="H13" s="18">
        <v>0</v>
      </c>
      <c r="I13" s="10" t="s">
        <v>152</v>
      </c>
      <c r="J13" s="18">
        <v>0</v>
      </c>
      <c r="K13" s="10" t="s">
        <v>246</v>
      </c>
      <c r="L13" s="18">
        <v>5.6663033037246499E-2</v>
      </c>
      <c r="M13" s="10" t="s">
        <v>152</v>
      </c>
      <c r="N13" s="18">
        <v>0.29462989126396499</v>
      </c>
      <c r="O13" s="10" t="s">
        <v>152</v>
      </c>
      <c r="P13" s="18">
        <v>0.30680758581755901</v>
      </c>
      <c r="Q13" s="10" t="s">
        <v>152</v>
      </c>
      <c r="R13" s="18">
        <v>0.10529683086236601</v>
      </c>
      <c r="S13" s="10" t="s">
        <v>152</v>
      </c>
    </row>
    <row r="14" spans="1:19" x14ac:dyDescent="0.2">
      <c r="A14" s="12" t="s">
        <v>173</v>
      </c>
      <c r="B14" s="18">
        <v>0</v>
      </c>
      <c r="C14" s="10" t="s">
        <v>246</v>
      </c>
      <c r="D14" s="18">
        <v>0</v>
      </c>
      <c r="E14" s="10" t="s">
        <v>246</v>
      </c>
      <c r="F14" s="18">
        <v>0</v>
      </c>
      <c r="G14" s="10" t="s">
        <v>246</v>
      </c>
      <c r="H14" s="18">
        <v>0</v>
      </c>
      <c r="I14" s="10" t="s">
        <v>152</v>
      </c>
      <c r="J14" s="18">
        <v>0</v>
      </c>
      <c r="K14" s="10" t="s">
        <v>246</v>
      </c>
      <c r="L14" s="18">
        <v>0</v>
      </c>
      <c r="M14" s="10" t="s">
        <v>409</v>
      </c>
      <c r="N14" s="18">
        <v>0.30110306630912098</v>
      </c>
      <c r="O14" s="10" t="s">
        <v>152</v>
      </c>
      <c r="P14" s="18">
        <v>0.33714747255052402</v>
      </c>
      <c r="Q14" s="10" t="s">
        <v>152</v>
      </c>
      <c r="R14" s="18">
        <v>0.108880439575129</v>
      </c>
      <c r="S14" s="10" t="s">
        <v>152</v>
      </c>
    </row>
    <row r="15" spans="1:19" x14ac:dyDescent="0.2">
      <c r="A15" s="12" t="s">
        <v>174</v>
      </c>
      <c r="B15" s="18">
        <v>0</v>
      </c>
      <c r="C15" s="10" t="s">
        <v>246</v>
      </c>
      <c r="D15" s="18">
        <v>0</v>
      </c>
      <c r="E15" s="10" t="s">
        <v>246</v>
      </c>
      <c r="F15" s="18">
        <v>0</v>
      </c>
      <c r="G15" s="10" t="s">
        <v>246</v>
      </c>
      <c r="H15" s="18">
        <v>0</v>
      </c>
      <c r="I15" s="10" t="s">
        <v>152</v>
      </c>
      <c r="J15" s="18">
        <v>0</v>
      </c>
      <c r="K15" s="10" t="s">
        <v>246</v>
      </c>
      <c r="L15" s="18">
        <v>0</v>
      </c>
      <c r="M15" s="10" t="s">
        <v>246</v>
      </c>
      <c r="N15" s="18">
        <v>0.32455476930124699</v>
      </c>
      <c r="O15" s="10" t="s">
        <v>152</v>
      </c>
      <c r="P15" s="18">
        <v>0.35680015966960699</v>
      </c>
      <c r="Q15" s="10" t="s">
        <v>152</v>
      </c>
      <c r="R15" s="18">
        <v>0.11706475459245599</v>
      </c>
      <c r="S15" s="10" t="s">
        <v>152</v>
      </c>
    </row>
    <row r="16" spans="1:19" x14ac:dyDescent="0.2">
      <c r="A16" s="12" t="s">
        <v>176</v>
      </c>
      <c r="B16" s="18">
        <v>0</v>
      </c>
      <c r="C16" s="10" t="s">
        <v>246</v>
      </c>
      <c r="D16" s="18">
        <v>0</v>
      </c>
      <c r="E16" s="10" t="s">
        <v>246</v>
      </c>
      <c r="F16" s="18">
        <v>0</v>
      </c>
      <c r="G16" s="10" t="s">
        <v>246</v>
      </c>
      <c r="H16" s="18">
        <v>0</v>
      </c>
      <c r="I16" s="10" t="s">
        <v>152</v>
      </c>
      <c r="J16" s="18">
        <v>0</v>
      </c>
      <c r="K16" s="10" t="s">
        <v>246</v>
      </c>
      <c r="L16" s="18">
        <v>0</v>
      </c>
      <c r="M16" s="10" t="s">
        <v>246</v>
      </c>
      <c r="N16" s="18">
        <v>0.31447724532503502</v>
      </c>
      <c r="O16" s="10" t="s">
        <v>152</v>
      </c>
      <c r="P16" s="18">
        <v>0.378762018124772</v>
      </c>
      <c r="Q16" s="10" t="s">
        <v>152</v>
      </c>
      <c r="R16" s="18">
        <v>0.117258465531941</v>
      </c>
      <c r="S16" s="10" t="s">
        <v>152</v>
      </c>
    </row>
    <row r="17" spans="1:19" x14ac:dyDescent="0.2">
      <c r="A17" s="12" t="s">
        <v>177</v>
      </c>
      <c r="B17" s="18">
        <v>0</v>
      </c>
      <c r="C17" s="10" t="s">
        <v>246</v>
      </c>
      <c r="D17" s="18">
        <v>0</v>
      </c>
      <c r="E17" s="10" t="s">
        <v>246</v>
      </c>
      <c r="F17" s="18">
        <v>0</v>
      </c>
      <c r="G17" s="10" t="s">
        <v>246</v>
      </c>
      <c r="H17" s="18">
        <v>0</v>
      </c>
      <c r="I17" s="10" t="s">
        <v>152</v>
      </c>
      <c r="J17" s="18">
        <v>0</v>
      </c>
      <c r="K17" s="10" t="s">
        <v>246</v>
      </c>
      <c r="L17" s="18">
        <v>0</v>
      </c>
      <c r="M17" s="10" t="s">
        <v>246</v>
      </c>
      <c r="N17" s="18">
        <v>0.281329476616685</v>
      </c>
      <c r="O17" s="10" t="s">
        <v>152</v>
      </c>
      <c r="P17" s="18">
        <v>0.356316312022389</v>
      </c>
      <c r="Q17" s="10" t="s">
        <v>152</v>
      </c>
      <c r="R17" s="18">
        <v>0.107103697300464</v>
      </c>
      <c r="S17" s="10" t="s">
        <v>152</v>
      </c>
    </row>
    <row r="18" spans="1:19" x14ac:dyDescent="0.2">
      <c r="A18" s="12" t="s">
        <v>178</v>
      </c>
      <c r="B18" s="18">
        <v>0</v>
      </c>
      <c r="C18" s="10" t="s">
        <v>246</v>
      </c>
      <c r="D18" s="18">
        <v>0</v>
      </c>
      <c r="E18" s="10" t="s">
        <v>246</v>
      </c>
      <c r="F18" s="18">
        <v>0</v>
      </c>
      <c r="G18" s="10" t="s">
        <v>246</v>
      </c>
      <c r="H18" s="18">
        <v>0</v>
      </c>
      <c r="I18" s="10" t="s">
        <v>152</v>
      </c>
      <c r="J18" s="18">
        <v>0</v>
      </c>
      <c r="K18" s="10" t="s">
        <v>246</v>
      </c>
      <c r="L18" s="18">
        <v>0</v>
      </c>
      <c r="M18" s="10" t="s">
        <v>246</v>
      </c>
      <c r="N18" s="18">
        <v>0</v>
      </c>
      <c r="O18" s="10" t="s">
        <v>167</v>
      </c>
      <c r="P18" s="18">
        <v>0.38491827360226599</v>
      </c>
      <c r="Q18" s="10" t="s">
        <v>152</v>
      </c>
      <c r="R18" s="18">
        <v>4.0096041123808997E-2</v>
      </c>
      <c r="S18" s="10" t="s">
        <v>169</v>
      </c>
    </row>
    <row r="19" spans="1:19" x14ac:dyDescent="0.2">
      <c r="A19" s="12" t="s">
        <v>179</v>
      </c>
      <c r="B19" s="18">
        <v>0</v>
      </c>
      <c r="C19" s="10" t="s">
        <v>246</v>
      </c>
      <c r="D19" s="18">
        <v>0</v>
      </c>
      <c r="E19" s="10" t="s">
        <v>246</v>
      </c>
      <c r="F19" s="18">
        <v>0</v>
      </c>
      <c r="G19" s="10" t="s">
        <v>246</v>
      </c>
      <c r="H19" s="18">
        <v>0</v>
      </c>
      <c r="I19" s="10" t="s">
        <v>152</v>
      </c>
      <c r="J19" s="18">
        <v>0</v>
      </c>
      <c r="K19" s="10" t="s">
        <v>246</v>
      </c>
      <c r="L19" s="18">
        <v>0</v>
      </c>
      <c r="M19" s="10" t="s">
        <v>246</v>
      </c>
      <c r="N19" s="18">
        <v>0</v>
      </c>
      <c r="O19" s="10" t="s">
        <v>167</v>
      </c>
      <c r="P19" s="18">
        <v>0.37761627819981503</v>
      </c>
      <c r="Q19" s="10" t="s">
        <v>152</v>
      </c>
      <c r="R19" s="18">
        <v>3.9871706178387999E-2</v>
      </c>
      <c r="S19" s="10" t="s">
        <v>169</v>
      </c>
    </row>
    <row r="20" spans="1:19" x14ac:dyDescent="0.2">
      <c r="A20" s="12" t="s">
        <v>180</v>
      </c>
      <c r="B20" s="18">
        <v>0</v>
      </c>
      <c r="C20" s="10" t="s">
        <v>246</v>
      </c>
      <c r="D20" s="18">
        <v>0</v>
      </c>
      <c r="E20" s="10" t="s">
        <v>246</v>
      </c>
      <c r="F20" s="18">
        <v>0</v>
      </c>
      <c r="G20" s="10" t="s">
        <v>246</v>
      </c>
      <c r="H20" s="18">
        <v>0</v>
      </c>
      <c r="I20" s="10" t="s">
        <v>152</v>
      </c>
      <c r="J20" s="18">
        <v>0</v>
      </c>
      <c r="K20" s="10" t="s">
        <v>246</v>
      </c>
      <c r="L20" s="18">
        <v>0</v>
      </c>
      <c r="M20" s="10" t="s">
        <v>246</v>
      </c>
      <c r="N20" s="18">
        <v>0</v>
      </c>
      <c r="O20" s="10" t="s">
        <v>167</v>
      </c>
      <c r="P20" s="18">
        <v>0.33464565888452502</v>
      </c>
      <c r="Q20" s="10" t="s">
        <v>152</v>
      </c>
      <c r="R20" s="18">
        <v>3.5704278887081303E-2</v>
      </c>
      <c r="S20" s="10" t="s">
        <v>169</v>
      </c>
    </row>
    <row r="21" spans="1:19" x14ac:dyDescent="0.2">
      <c r="A21" s="12" t="s">
        <v>181</v>
      </c>
      <c r="B21" s="18">
        <v>0</v>
      </c>
      <c r="C21" s="10" t="s">
        <v>246</v>
      </c>
      <c r="D21" s="18">
        <v>0</v>
      </c>
      <c r="E21" s="10" t="s">
        <v>246</v>
      </c>
      <c r="F21" s="18">
        <v>0</v>
      </c>
      <c r="G21" s="10" t="s">
        <v>246</v>
      </c>
      <c r="H21" s="18">
        <v>0</v>
      </c>
      <c r="I21" s="10" t="s">
        <v>152</v>
      </c>
      <c r="J21" s="18">
        <v>0</v>
      </c>
      <c r="K21" s="10" t="s">
        <v>246</v>
      </c>
      <c r="L21" s="18">
        <v>0</v>
      </c>
      <c r="M21" s="10" t="s">
        <v>246</v>
      </c>
      <c r="N21" s="18">
        <v>0</v>
      </c>
      <c r="O21" s="10" t="s">
        <v>167</v>
      </c>
      <c r="P21" s="18">
        <v>0.35844673771969798</v>
      </c>
      <c r="Q21" s="10" t="s">
        <v>152</v>
      </c>
      <c r="R21" s="18">
        <v>3.8315236361480903E-2</v>
      </c>
      <c r="S21" s="10" t="s">
        <v>169</v>
      </c>
    </row>
    <row r="22" spans="1:19" x14ac:dyDescent="0.2">
      <c r="A22" s="12" t="s">
        <v>182</v>
      </c>
      <c r="B22" s="18">
        <v>0</v>
      </c>
      <c r="C22" s="10" t="s">
        <v>246</v>
      </c>
      <c r="D22" s="18">
        <v>0</v>
      </c>
      <c r="E22" s="10" t="s">
        <v>246</v>
      </c>
      <c r="F22" s="18">
        <v>0</v>
      </c>
      <c r="G22" s="10" t="s">
        <v>246</v>
      </c>
      <c r="H22" s="18">
        <v>0</v>
      </c>
      <c r="I22" s="10" t="s">
        <v>152</v>
      </c>
      <c r="J22" s="18">
        <v>0</v>
      </c>
      <c r="K22" s="10" t="s">
        <v>246</v>
      </c>
      <c r="L22" s="18">
        <v>0</v>
      </c>
      <c r="M22" s="10" t="s">
        <v>246</v>
      </c>
      <c r="N22" s="18">
        <v>0</v>
      </c>
      <c r="O22" s="10" t="s">
        <v>167</v>
      </c>
      <c r="P22" s="18">
        <v>0.33571800919220601</v>
      </c>
      <c r="Q22" s="10" t="s">
        <v>152</v>
      </c>
      <c r="R22" s="18">
        <v>3.57058818069797E-2</v>
      </c>
      <c r="S22" s="10" t="s">
        <v>169</v>
      </c>
    </row>
    <row r="23" spans="1:19" x14ac:dyDescent="0.2">
      <c r="A23" s="12" t="s">
        <v>184</v>
      </c>
      <c r="B23" s="18">
        <v>0</v>
      </c>
      <c r="C23" s="10" t="s">
        <v>246</v>
      </c>
      <c r="D23" s="18">
        <v>0</v>
      </c>
      <c r="E23" s="10" t="s">
        <v>246</v>
      </c>
      <c r="F23" s="18">
        <v>0</v>
      </c>
      <c r="G23" s="10" t="s">
        <v>246</v>
      </c>
      <c r="H23" s="18">
        <v>0</v>
      </c>
      <c r="I23" s="10" t="s">
        <v>152</v>
      </c>
      <c r="J23" s="18">
        <v>0</v>
      </c>
      <c r="K23" s="10" t="s">
        <v>246</v>
      </c>
      <c r="L23" s="18">
        <v>0</v>
      </c>
      <c r="M23" s="10" t="s">
        <v>246</v>
      </c>
      <c r="N23" s="18">
        <v>0</v>
      </c>
      <c r="O23" s="10" t="s">
        <v>167</v>
      </c>
      <c r="P23" s="18">
        <v>0.39197066693375698</v>
      </c>
      <c r="Q23" s="10" t="s">
        <v>152</v>
      </c>
      <c r="R23" s="18">
        <v>4.1336196586135403E-2</v>
      </c>
      <c r="S23" s="10" t="s">
        <v>169</v>
      </c>
    </row>
    <row r="24" spans="1:19" x14ac:dyDescent="0.2">
      <c r="A24" s="12" t="s">
        <v>185</v>
      </c>
      <c r="B24" s="18">
        <v>0</v>
      </c>
      <c r="C24" s="10" t="s">
        <v>246</v>
      </c>
      <c r="D24" s="18">
        <v>0</v>
      </c>
      <c r="E24" s="10" t="s">
        <v>246</v>
      </c>
      <c r="F24" s="18">
        <v>0</v>
      </c>
      <c r="G24" s="10" t="s">
        <v>246</v>
      </c>
      <c r="H24" s="18">
        <v>0</v>
      </c>
      <c r="I24" s="10" t="s">
        <v>152</v>
      </c>
      <c r="J24" s="18">
        <v>0</v>
      </c>
      <c r="K24" s="10" t="s">
        <v>246</v>
      </c>
      <c r="L24" s="18">
        <v>0</v>
      </c>
      <c r="M24" s="10" t="s">
        <v>246</v>
      </c>
      <c r="N24" s="18">
        <v>0</v>
      </c>
      <c r="O24" s="10" t="s">
        <v>167</v>
      </c>
      <c r="P24" s="18">
        <v>0.38817364300964002</v>
      </c>
      <c r="Q24" s="10" t="s">
        <v>152</v>
      </c>
      <c r="R24" s="18">
        <v>4.0590240230007103E-2</v>
      </c>
      <c r="S24" s="10" t="s">
        <v>169</v>
      </c>
    </row>
    <row r="25" spans="1:19" x14ac:dyDescent="0.2">
      <c r="A25" s="12" t="s">
        <v>187</v>
      </c>
      <c r="B25" s="18">
        <v>0</v>
      </c>
      <c r="C25" s="10" t="s">
        <v>246</v>
      </c>
      <c r="D25" s="18">
        <v>0</v>
      </c>
      <c r="E25" s="10" t="s">
        <v>246</v>
      </c>
      <c r="F25" s="18">
        <v>0</v>
      </c>
      <c r="G25" s="10" t="s">
        <v>246</v>
      </c>
      <c r="H25" s="18">
        <v>0</v>
      </c>
      <c r="I25" s="10" t="s">
        <v>152</v>
      </c>
      <c r="J25" s="18">
        <v>0</v>
      </c>
      <c r="K25" s="10" t="s">
        <v>246</v>
      </c>
      <c r="L25" s="18">
        <v>0</v>
      </c>
      <c r="M25" s="10" t="s">
        <v>246</v>
      </c>
      <c r="N25" s="18">
        <v>0</v>
      </c>
      <c r="O25" s="10" t="s">
        <v>167</v>
      </c>
      <c r="P25" s="18">
        <v>0.379019876571353</v>
      </c>
      <c r="Q25" s="10" t="s">
        <v>152</v>
      </c>
      <c r="R25" s="18">
        <v>3.9426311328075302E-2</v>
      </c>
      <c r="S25" s="10" t="s">
        <v>169</v>
      </c>
    </row>
    <row r="26" spans="1:19" x14ac:dyDescent="0.2">
      <c r="A26" s="12" t="s">
        <v>188</v>
      </c>
      <c r="B26" s="18">
        <v>0</v>
      </c>
      <c r="C26" s="10" t="s">
        <v>246</v>
      </c>
      <c r="D26" s="18">
        <v>0</v>
      </c>
      <c r="E26" s="10" t="s">
        <v>246</v>
      </c>
      <c r="F26" s="18">
        <v>0</v>
      </c>
      <c r="G26" s="10" t="s">
        <v>246</v>
      </c>
      <c r="H26" s="18">
        <v>0</v>
      </c>
      <c r="I26" s="10" t="s">
        <v>152</v>
      </c>
      <c r="J26" s="18">
        <v>0</v>
      </c>
      <c r="K26" s="10" t="s">
        <v>246</v>
      </c>
      <c r="L26" s="18">
        <v>0</v>
      </c>
      <c r="M26" s="10" t="s">
        <v>246</v>
      </c>
      <c r="N26" s="18">
        <v>0</v>
      </c>
      <c r="O26" s="10" t="s">
        <v>167</v>
      </c>
      <c r="P26" s="18">
        <v>0.41184955632682402</v>
      </c>
      <c r="Q26" s="10" t="s">
        <v>152</v>
      </c>
      <c r="R26" s="18">
        <v>4.2759547965676201E-2</v>
      </c>
      <c r="S26" s="10" t="s">
        <v>169</v>
      </c>
    </row>
    <row r="27" spans="1:19" x14ac:dyDescent="0.2">
      <c r="A27" s="12" t="s">
        <v>189</v>
      </c>
      <c r="B27" s="18">
        <v>0</v>
      </c>
      <c r="C27" s="10" t="s">
        <v>246</v>
      </c>
      <c r="D27" s="18">
        <v>0</v>
      </c>
      <c r="E27" s="10" t="s">
        <v>246</v>
      </c>
      <c r="F27" s="18">
        <v>0</v>
      </c>
      <c r="G27" s="10" t="s">
        <v>246</v>
      </c>
      <c r="H27" s="18">
        <v>0</v>
      </c>
      <c r="I27" s="10" t="s">
        <v>152</v>
      </c>
      <c r="J27" s="18">
        <v>0</v>
      </c>
      <c r="K27" s="10" t="s">
        <v>246</v>
      </c>
      <c r="L27" s="18">
        <v>0</v>
      </c>
      <c r="M27" s="10" t="s">
        <v>246</v>
      </c>
      <c r="N27" s="18">
        <v>0</v>
      </c>
      <c r="O27" s="10" t="s">
        <v>167</v>
      </c>
      <c r="P27" s="18">
        <v>0.307503594581854</v>
      </c>
      <c r="Q27" s="10" t="s">
        <v>152</v>
      </c>
      <c r="R27" s="18">
        <v>3.2050141918732802E-2</v>
      </c>
      <c r="S27" s="10" t="s">
        <v>169</v>
      </c>
    </row>
    <row r="28" spans="1:19" x14ac:dyDescent="0.2">
      <c r="A28" s="12" t="s">
        <v>190</v>
      </c>
      <c r="B28" s="18">
        <v>0</v>
      </c>
      <c r="C28" s="10" t="s">
        <v>246</v>
      </c>
      <c r="D28" s="18">
        <v>0</v>
      </c>
      <c r="E28" s="10" t="s">
        <v>246</v>
      </c>
      <c r="F28" s="18">
        <v>0</v>
      </c>
      <c r="G28" s="10" t="s">
        <v>246</v>
      </c>
      <c r="H28" s="18">
        <v>0</v>
      </c>
      <c r="I28" s="10" t="s">
        <v>152</v>
      </c>
      <c r="J28" s="18">
        <v>0</v>
      </c>
      <c r="K28" s="10" t="s">
        <v>246</v>
      </c>
      <c r="L28" s="18">
        <v>0</v>
      </c>
      <c r="M28" s="10" t="s">
        <v>246</v>
      </c>
      <c r="N28" s="18">
        <v>0</v>
      </c>
      <c r="O28" s="10" t="s">
        <v>167</v>
      </c>
      <c r="P28" s="18">
        <v>0.40231330148353001</v>
      </c>
      <c r="Q28" s="10" t="s">
        <v>152</v>
      </c>
      <c r="R28" s="18">
        <v>4.2344230531178903E-2</v>
      </c>
      <c r="S28" s="10" t="s">
        <v>169</v>
      </c>
    </row>
    <row r="29" spans="1:19" x14ac:dyDescent="0.2">
      <c r="A29" s="12" t="s">
        <v>191</v>
      </c>
      <c r="B29" s="18">
        <v>0</v>
      </c>
      <c r="C29" s="10" t="s">
        <v>152</v>
      </c>
      <c r="D29" s="18">
        <v>0</v>
      </c>
      <c r="E29" s="10" t="s">
        <v>246</v>
      </c>
      <c r="F29" s="18">
        <v>0</v>
      </c>
      <c r="G29" s="10" t="s">
        <v>246</v>
      </c>
      <c r="H29" s="18">
        <v>0</v>
      </c>
      <c r="I29" s="10" t="s">
        <v>152</v>
      </c>
      <c r="J29" s="18">
        <v>0</v>
      </c>
      <c r="K29" s="10" t="s">
        <v>246</v>
      </c>
      <c r="L29" s="18">
        <v>0</v>
      </c>
      <c r="M29" s="10" t="s">
        <v>246</v>
      </c>
      <c r="N29" s="18">
        <v>0</v>
      </c>
      <c r="O29" s="10" t="s">
        <v>167</v>
      </c>
      <c r="P29" s="18">
        <v>0.34715009571415001</v>
      </c>
      <c r="Q29" s="10" t="s">
        <v>152</v>
      </c>
      <c r="R29" s="18">
        <v>3.6830378932911502E-2</v>
      </c>
      <c r="S29" s="10" t="s">
        <v>169</v>
      </c>
    </row>
    <row r="30" spans="1:19" x14ac:dyDescent="0.2">
      <c r="A30" s="12" t="s">
        <v>192</v>
      </c>
      <c r="B30" s="18">
        <v>0</v>
      </c>
      <c r="C30" s="10" t="s">
        <v>152</v>
      </c>
      <c r="D30" s="18">
        <v>0</v>
      </c>
      <c r="E30" s="10" t="s">
        <v>246</v>
      </c>
      <c r="F30" s="18">
        <v>0</v>
      </c>
      <c r="G30" s="10" t="s">
        <v>246</v>
      </c>
      <c r="H30" s="18">
        <v>0</v>
      </c>
      <c r="I30" s="10" t="s">
        <v>152</v>
      </c>
      <c r="J30" s="18">
        <v>0</v>
      </c>
      <c r="K30" s="10" t="s">
        <v>246</v>
      </c>
      <c r="L30" s="18">
        <v>0</v>
      </c>
      <c r="M30" s="10" t="s">
        <v>246</v>
      </c>
      <c r="N30" s="18">
        <v>0</v>
      </c>
      <c r="O30" s="10" t="s">
        <v>167</v>
      </c>
      <c r="P30" s="18">
        <v>0.36250743971139299</v>
      </c>
      <c r="Q30" s="10" t="s">
        <v>152</v>
      </c>
      <c r="R30" s="18">
        <v>3.8748465533318899E-2</v>
      </c>
      <c r="S30" s="10" t="s">
        <v>169</v>
      </c>
    </row>
    <row r="31" spans="1:19" x14ac:dyDescent="0.2">
      <c r="A31" s="12" t="s">
        <v>193</v>
      </c>
      <c r="B31" s="18">
        <v>0</v>
      </c>
      <c r="C31" s="10" t="s">
        <v>152</v>
      </c>
      <c r="D31" s="18">
        <v>0</v>
      </c>
      <c r="E31" s="10" t="s">
        <v>246</v>
      </c>
      <c r="F31" s="18">
        <v>0</v>
      </c>
      <c r="G31" s="10" t="s">
        <v>246</v>
      </c>
      <c r="H31" s="18">
        <v>0</v>
      </c>
      <c r="I31" s="10" t="s">
        <v>152</v>
      </c>
      <c r="J31" s="18">
        <v>0</v>
      </c>
      <c r="K31" s="10" t="s">
        <v>246</v>
      </c>
      <c r="L31" s="18">
        <v>0</v>
      </c>
      <c r="M31" s="10" t="s">
        <v>186</v>
      </c>
      <c r="N31" s="18">
        <v>0</v>
      </c>
      <c r="O31" s="10" t="s">
        <v>167</v>
      </c>
      <c r="P31" s="18">
        <v>0.391603558934909</v>
      </c>
      <c r="Q31" s="10" t="s">
        <v>152</v>
      </c>
      <c r="R31" s="18">
        <v>4.2323756333354903E-2</v>
      </c>
      <c r="S31" s="10" t="s">
        <v>169</v>
      </c>
    </row>
    <row r="32" spans="1:19" x14ac:dyDescent="0.2">
      <c r="A32" s="15" t="s">
        <v>195</v>
      </c>
      <c r="B32" s="19">
        <v>0</v>
      </c>
      <c r="C32" s="14" t="s">
        <v>152</v>
      </c>
      <c r="D32" s="19">
        <v>0</v>
      </c>
      <c r="E32" s="14" t="s">
        <v>246</v>
      </c>
      <c r="F32" s="19">
        <v>0</v>
      </c>
      <c r="G32" s="14" t="s">
        <v>246</v>
      </c>
      <c r="H32" s="19">
        <v>0</v>
      </c>
      <c r="I32" s="14" t="s">
        <v>152</v>
      </c>
      <c r="J32" s="19">
        <v>0</v>
      </c>
      <c r="K32" s="14" t="s">
        <v>246</v>
      </c>
      <c r="L32" s="19">
        <v>0</v>
      </c>
      <c r="M32" s="14" t="s">
        <v>186</v>
      </c>
      <c r="N32" s="19">
        <v>0</v>
      </c>
      <c r="O32" s="14" t="s">
        <v>167</v>
      </c>
      <c r="P32" s="19">
        <v>0.42735348899293402</v>
      </c>
      <c r="Q32" s="14" t="s">
        <v>152</v>
      </c>
      <c r="R32" s="19">
        <v>4.6620754949097398E-2</v>
      </c>
      <c r="S32" s="14" t="s">
        <v>169</v>
      </c>
    </row>
    <row r="34" spans="1:2" x14ac:dyDescent="0.2">
      <c r="A34" s="16" t="s">
        <v>196</v>
      </c>
      <c r="B34" s="16" t="s">
        <v>229</v>
      </c>
    </row>
    <row r="36" spans="1:2" x14ac:dyDescent="0.2">
      <c r="B36" s="16" t="s">
        <v>400</v>
      </c>
    </row>
    <row r="37" spans="1:2" x14ac:dyDescent="0.2">
      <c r="B37" s="16" t="s">
        <v>401</v>
      </c>
    </row>
    <row r="38" spans="1:2" x14ac:dyDescent="0.2">
      <c r="B38" s="16" t="s">
        <v>418</v>
      </c>
    </row>
    <row r="39" spans="1:2" x14ac:dyDescent="0.2">
      <c r="B39" s="16" t="s">
        <v>411</v>
      </c>
    </row>
    <row r="41" spans="1:2" x14ac:dyDescent="0.2">
      <c r="B41" s="16" t="s">
        <v>203</v>
      </c>
    </row>
    <row r="42" spans="1:2" x14ac:dyDescent="0.2">
      <c r="B42" s="16" t="s">
        <v>250</v>
      </c>
    </row>
    <row r="43" spans="1:2" x14ac:dyDescent="0.2">
      <c r="B43" s="16" t="s">
        <v>204</v>
      </c>
    </row>
    <row r="46" spans="1:2" x14ac:dyDescent="0.2">
      <c r="A46" s="17" t="str">
        <f>HYPERLINK("#'MINOR_GAMING 12'!A2", "&lt;&lt;&lt; Previous table")</f>
        <v>&lt;&lt;&lt; Previous table</v>
      </c>
    </row>
    <row r="47" spans="1:2" x14ac:dyDescent="0.2">
      <c r="A47" s="17" t="str">
        <f>HYPERLINK("#'MINOR_GAMING 14'!A2",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S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HYPERLINK("#'INDEX'!B94", "Link to index")</f>
        <v>Link to index</v>
      </c>
    </row>
    <row r="2" spans="1:19" ht="15.75" customHeight="1" x14ac:dyDescent="0.2">
      <c r="A2" s="27" t="s">
        <v>421</v>
      </c>
      <c r="B2" s="28"/>
      <c r="C2" s="28"/>
      <c r="D2" s="28"/>
      <c r="E2" s="28"/>
      <c r="F2" s="28"/>
      <c r="G2" s="28"/>
      <c r="H2" s="28"/>
      <c r="I2" s="28"/>
      <c r="J2" s="28"/>
      <c r="K2" s="28"/>
      <c r="L2" s="28"/>
      <c r="M2" s="28"/>
      <c r="N2" s="28"/>
      <c r="O2" s="28"/>
      <c r="P2" s="28"/>
      <c r="Q2" s="28"/>
      <c r="R2" s="28"/>
      <c r="S2" s="28"/>
    </row>
    <row r="3" spans="1:19" ht="15.75" customHeight="1" x14ac:dyDescent="0.2">
      <c r="A3" s="27" t="s">
        <v>105</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17.1291554075001</v>
      </c>
      <c r="C7" s="10" t="s">
        <v>152</v>
      </c>
      <c r="D7" s="18">
        <v>0</v>
      </c>
      <c r="E7" s="10" t="s">
        <v>246</v>
      </c>
      <c r="F7" s="18">
        <v>0</v>
      </c>
      <c r="G7" s="10" t="s">
        <v>246</v>
      </c>
      <c r="H7" s="18">
        <v>0.29905954154359099</v>
      </c>
      <c r="I7" s="10" t="s">
        <v>152</v>
      </c>
      <c r="J7" s="18">
        <v>0</v>
      </c>
      <c r="K7" s="10" t="s">
        <v>246</v>
      </c>
      <c r="L7" s="18">
        <v>3.7344110336691001</v>
      </c>
      <c r="M7" s="10" t="s">
        <v>152</v>
      </c>
      <c r="N7" s="18">
        <v>0.212246457640346</v>
      </c>
      <c r="O7" s="10" t="s">
        <v>152</v>
      </c>
      <c r="P7" s="18">
        <v>0.72466169221759202</v>
      </c>
      <c r="Q7" s="10" t="s">
        <v>152</v>
      </c>
      <c r="R7" s="18">
        <v>0.55450582122405001</v>
      </c>
      <c r="S7" s="10" t="s">
        <v>152</v>
      </c>
    </row>
    <row r="8" spans="1:19" x14ac:dyDescent="0.2">
      <c r="A8" s="12" t="s">
        <v>164</v>
      </c>
      <c r="B8" s="18">
        <v>11.505808304411101</v>
      </c>
      <c r="C8" s="10" t="s">
        <v>152</v>
      </c>
      <c r="D8" s="18">
        <v>0</v>
      </c>
      <c r="E8" s="10" t="s">
        <v>246</v>
      </c>
      <c r="F8" s="18">
        <v>0</v>
      </c>
      <c r="G8" s="10" t="s">
        <v>246</v>
      </c>
      <c r="H8" s="18">
        <v>3.1155758169368102E-2</v>
      </c>
      <c r="I8" s="10" t="s">
        <v>152</v>
      </c>
      <c r="J8" s="18">
        <v>0</v>
      </c>
      <c r="K8" s="10" t="s">
        <v>246</v>
      </c>
      <c r="L8" s="18">
        <v>2.1889986677057198</v>
      </c>
      <c r="M8" s="10" t="s">
        <v>152</v>
      </c>
      <c r="N8" s="18">
        <v>0.20698295963254101</v>
      </c>
      <c r="O8" s="10" t="s">
        <v>152</v>
      </c>
      <c r="P8" s="18">
        <v>0.68429770335203999</v>
      </c>
      <c r="Q8" s="10" t="s">
        <v>152</v>
      </c>
      <c r="R8" s="18">
        <v>0.36900332088503202</v>
      </c>
      <c r="S8" s="10" t="s">
        <v>152</v>
      </c>
    </row>
    <row r="9" spans="1:19" x14ac:dyDescent="0.2">
      <c r="A9" s="12" t="s">
        <v>165</v>
      </c>
      <c r="B9" s="18">
        <v>10.5523171456302</v>
      </c>
      <c r="C9" s="10" t="s">
        <v>152</v>
      </c>
      <c r="D9" s="18">
        <v>0</v>
      </c>
      <c r="E9" s="10" t="s">
        <v>246</v>
      </c>
      <c r="F9" s="18">
        <v>0</v>
      </c>
      <c r="G9" s="10" t="s">
        <v>246</v>
      </c>
      <c r="H9" s="18">
        <v>0</v>
      </c>
      <c r="I9" s="10" t="s">
        <v>302</v>
      </c>
      <c r="J9" s="18">
        <v>0</v>
      </c>
      <c r="K9" s="10" t="s">
        <v>246</v>
      </c>
      <c r="L9" s="18">
        <v>1.2804409777986701</v>
      </c>
      <c r="M9" s="10" t="s">
        <v>152</v>
      </c>
      <c r="N9" s="18">
        <v>0.18348847270463001</v>
      </c>
      <c r="O9" s="10" t="s">
        <v>152</v>
      </c>
      <c r="P9" s="18">
        <v>0.62398148929168895</v>
      </c>
      <c r="Q9" s="10" t="s">
        <v>152</v>
      </c>
      <c r="R9" s="18">
        <v>0.31355876531016802</v>
      </c>
      <c r="S9" s="10" t="s">
        <v>152</v>
      </c>
    </row>
    <row r="10" spans="1:19" x14ac:dyDescent="0.2">
      <c r="A10" s="12" t="s">
        <v>166</v>
      </c>
      <c r="B10" s="18">
        <v>10.7480642978999</v>
      </c>
      <c r="C10" s="10" t="s">
        <v>152</v>
      </c>
      <c r="D10" s="18">
        <v>0</v>
      </c>
      <c r="E10" s="10" t="s">
        <v>246</v>
      </c>
      <c r="F10" s="18">
        <v>0</v>
      </c>
      <c r="G10" s="10" t="s">
        <v>246</v>
      </c>
      <c r="H10" s="18">
        <v>0</v>
      </c>
      <c r="I10" s="10" t="s">
        <v>152</v>
      </c>
      <c r="J10" s="18">
        <v>0</v>
      </c>
      <c r="K10" s="10" t="s">
        <v>246</v>
      </c>
      <c r="L10" s="18">
        <v>1.3707536328229299</v>
      </c>
      <c r="M10" s="10" t="s">
        <v>152</v>
      </c>
      <c r="N10" s="18">
        <v>0.19748020425051499</v>
      </c>
      <c r="O10" s="10" t="s">
        <v>152</v>
      </c>
      <c r="P10" s="18">
        <v>0.59450181387808398</v>
      </c>
      <c r="Q10" s="10" t="s">
        <v>152</v>
      </c>
      <c r="R10" s="18">
        <v>0.31953107398211</v>
      </c>
      <c r="S10" s="10" t="s">
        <v>152</v>
      </c>
    </row>
    <row r="11" spans="1:19" x14ac:dyDescent="0.2">
      <c r="A11" s="12" t="s">
        <v>170</v>
      </c>
      <c r="B11" s="18">
        <v>11.802606822840801</v>
      </c>
      <c r="C11" s="10" t="s">
        <v>152</v>
      </c>
      <c r="D11" s="18">
        <v>0</v>
      </c>
      <c r="E11" s="10" t="s">
        <v>246</v>
      </c>
      <c r="F11" s="18">
        <v>0</v>
      </c>
      <c r="G11" s="10" t="s">
        <v>246</v>
      </c>
      <c r="H11" s="18">
        <v>0</v>
      </c>
      <c r="I11" s="10" t="s">
        <v>152</v>
      </c>
      <c r="J11" s="18">
        <v>0</v>
      </c>
      <c r="K11" s="10" t="s">
        <v>246</v>
      </c>
      <c r="L11" s="18">
        <v>1.36825021592511</v>
      </c>
      <c r="M11" s="10" t="s">
        <v>152</v>
      </c>
      <c r="N11" s="18">
        <v>0.18315339175311099</v>
      </c>
      <c r="O11" s="10" t="s">
        <v>152</v>
      </c>
      <c r="P11" s="18">
        <v>0.56819688252280498</v>
      </c>
      <c r="Q11" s="10" t="s">
        <v>152</v>
      </c>
      <c r="R11" s="18">
        <v>0.33062317982419698</v>
      </c>
      <c r="S11" s="10" t="s">
        <v>152</v>
      </c>
    </row>
    <row r="12" spans="1:19" x14ac:dyDescent="0.2">
      <c r="A12" s="12" t="s">
        <v>171</v>
      </c>
      <c r="B12" s="18">
        <v>11.153009198417299</v>
      </c>
      <c r="C12" s="10" t="s">
        <v>152</v>
      </c>
      <c r="D12" s="18">
        <v>0</v>
      </c>
      <c r="E12" s="10" t="s">
        <v>246</v>
      </c>
      <c r="F12" s="18">
        <v>0</v>
      </c>
      <c r="G12" s="10" t="s">
        <v>246</v>
      </c>
      <c r="H12" s="18">
        <v>0</v>
      </c>
      <c r="I12" s="10" t="s">
        <v>152</v>
      </c>
      <c r="J12" s="18">
        <v>0</v>
      </c>
      <c r="K12" s="10" t="s">
        <v>246</v>
      </c>
      <c r="L12" s="18">
        <v>0.247463126642292</v>
      </c>
      <c r="M12" s="10" t="s">
        <v>152</v>
      </c>
      <c r="N12" s="18">
        <v>0.18724055780437501</v>
      </c>
      <c r="O12" s="10" t="s">
        <v>152</v>
      </c>
      <c r="P12" s="18">
        <v>0.53584676990926094</v>
      </c>
      <c r="Q12" s="10" t="s">
        <v>152</v>
      </c>
      <c r="R12" s="18">
        <v>0.29030821129527101</v>
      </c>
      <c r="S12" s="10" t="s">
        <v>152</v>
      </c>
    </row>
    <row r="13" spans="1:19" x14ac:dyDescent="0.2">
      <c r="A13" s="12" t="s">
        <v>172</v>
      </c>
      <c r="B13" s="18">
        <v>0</v>
      </c>
      <c r="C13" s="10" t="s">
        <v>246</v>
      </c>
      <c r="D13" s="18">
        <v>0</v>
      </c>
      <c r="E13" s="10" t="s">
        <v>246</v>
      </c>
      <c r="F13" s="18">
        <v>0</v>
      </c>
      <c r="G13" s="10" t="s">
        <v>246</v>
      </c>
      <c r="H13" s="18">
        <v>0</v>
      </c>
      <c r="I13" s="10" t="s">
        <v>152</v>
      </c>
      <c r="J13" s="18">
        <v>0</v>
      </c>
      <c r="K13" s="10" t="s">
        <v>246</v>
      </c>
      <c r="L13" s="18">
        <v>9.4180536140406307E-2</v>
      </c>
      <c r="M13" s="10" t="s">
        <v>152</v>
      </c>
      <c r="N13" s="18">
        <v>0.48970906841484901</v>
      </c>
      <c r="O13" s="10" t="s">
        <v>152</v>
      </c>
      <c r="P13" s="18">
        <v>0.50994980987423699</v>
      </c>
      <c r="Q13" s="10" t="s">
        <v>152</v>
      </c>
      <c r="R13" s="18">
        <v>0.17501555163813001</v>
      </c>
      <c r="S13" s="10" t="s">
        <v>152</v>
      </c>
    </row>
    <row r="14" spans="1:19" x14ac:dyDescent="0.2">
      <c r="A14" s="12" t="s">
        <v>173</v>
      </c>
      <c r="B14" s="18">
        <v>0</v>
      </c>
      <c r="C14" s="10" t="s">
        <v>246</v>
      </c>
      <c r="D14" s="18">
        <v>0</v>
      </c>
      <c r="E14" s="10" t="s">
        <v>246</v>
      </c>
      <c r="F14" s="18">
        <v>0</v>
      </c>
      <c r="G14" s="10" t="s">
        <v>246</v>
      </c>
      <c r="H14" s="18">
        <v>0</v>
      </c>
      <c r="I14" s="10" t="s">
        <v>152</v>
      </c>
      <c r="J14" s="18">
        <v>0</v>
      </c>
      <c r="K14" s="10" t="s">
        <v>246</v>
      </c>
      <c r="L14" s="18">
        <v>0</v>
      </c>
      <c r="M14" s="10" t="s">
        <v>409</v>
      </c>
      <c r="N14" s="18">
        <v>0.48635885005818102</v>
      </c>
      <c r="O14" s="10" t="s">
        <v>152</v>
      </c>
      <c r="P14" s="18">
        <v>0.54457983128393095</v>
      </c>
      <c r="Q14" s="10" t="s">
        <v>152</v>
      </c>
      <c r="R14" s="18">
        <v>0.17586989742317699</v>
      </c>
      <c r="S14" s="10" t="s">
        <v>152</v>
      </c>
    </row>
    <row r="15" spans="1:19" x14ac:dyDescent="0.2">
      <c r="A15" s="12" t="s">
        <v>174</v>
      </c>
      <c r="B15" s="18">
        <v>0</v>
      </c>
      <c r="C15" s="10" t="s">
        <v>246</v>
      </c>
      <c r="D15" s="18">
        <v>0</v>
      </c>
      <c r="E15" s="10" t="s">
        <v>246</v>
      </c>
      <c r="F15" s="18">
        <v>0</v>
      </c>
      <c r="G15" s="10" t="s">
        <v>246</v>
      </c>
      <c r="H15" s="18">
        <v>0</v>
      </c>
      <c r="I15" s="10" t="s">
        <v>152</v>
      </c>
      <c r="J15" s="18">
        <v>0</v>
      </c>
      <c r="K15" s="10" t="s">
        <v>246</v>
      </c>
      <c r="L15" s="18">
        <v>0</v>
      </c>
      <c r="M15" s="10" t="s">
        <v>246</v>
      </c>
      <c r="N15" s="18">
        <v>0.50659670721060102</v>
      </c>
      <c r="O15" s="10" t="s">
        <v>152</v>
      </c>
      <c r="P15" s="18">
        <v>0.55692845435608496</v>
      </c>
      <c r="Q15" s="10" t="s">
        <v>152</v>
      </c>
      <c r="R15" s="18">
        <v>0.18272607527732801</v>
      </c>
      <c r="S15" s="10" t="s">
        <v>152</v>
      </c>
    </row>
    <row r="16" spans="1:19" x14ac:dyDescent="0.2">
      <c r="A16" s="12" t="s">
        <v>176</v>
      </c>
      <c r="B16" s="18">
        <v>0</v>
      </c>
      <c r="C16" s="10" t="s">
        <v>246</v>
      </c>
      <c r="D16" s="18">
        <v>0</v>
      </c>
      <c r="E16" s="10" t="s">
        <v>246</v>
      </c>
      <c r="F16" s="18">
        <v>0</v>
      </c>
      <c r="G16" s="10" t="s">
        <v>246</v>
      </c>
      <c r="H16" s="18">
        <v>0</v>
      </c>
      <c r="I16" s="10" t="s">
        <v>152</v>
      </c>
      <c r="J16" s="18">
        <v>0</v>
      </c>
      <c r="K16" s="10" t="s">
        <v>246</v>
      </c>
      <c r="L16" s="18">
        <v>0</v>
      </c>
      <c r="M16" s="10" t="s">
        <v>246</v>
      </c>
      <c r="N16" s="18">
        <v>0.47636211033683301</v>
      </c>
      <c r="O16" s="10" t="s">
        <v>152</v>
      </c>
      <c r="P16" s="18">
        <v>0.573739044562252</v>
      </c>
      <c r="Q16" s="10" t="s">
        <v>152</v>
      </c>
      <c r="R16" s="18">
        <v>0.177620132858647</v>
      </c>
      <c r="S16" s="10" t="s">
        <v>152</v>
      </c>
    </row>
    <row r="17" spans="1:19" x14ac:dyDescent="0.2">
      <c r="A17" s="12" t="s">
        <v>177</v>
      </c>
      <c r="B17" s="18">
        <v>0</v>
      </c>
      <c r="C17" s="10" t="s">
        <v>246</v>
      </c>
      <c r="D17" s="18">
        <v>0</v>
      </c>
      <c r="E17" s="10" t="s">
        <v>246</v>
      </c>
      <c r="F17" s="18">
        <v>0</v>
      </c>
      <c r="G17" s="10" t="s">
        <v>246</v>
      </c>
      <c r="H17" s="18">
        <v>0</v>
      </c>
      <c r="I17" s="10" t="s">
        <v>152</v>
      </c>
      <c r="J17" s="18">
        <v>0</v>
      </c>
      <c r="K17" s="10" t="s">
        <v>246</v>
      </c>
      <c r="L17" s="18">
        <v>0</v>
      </c>
      <c r="M17" s="10" t="s">
        <v>246</v>
      </c>
      <c r="N17" s="18">
        <v>0.41643603377606597</v>
      </c>
      <c r="O17" s="10" t="s">
        <v>152</v>
      </c>
      <c r="P17" s="18">
        <v>0.52743478405745703</v>
      </c>
      <c r="Q17" s="10" t="s">
        <v>152</v>
      </c>
      <c r="R17" s="18">
        <v>0.158539515456918</v>
      </c>
      <c r="S17" s="10" t="s">
        <v>152</v>
      </c>
    </row>
    <row r="18" spans="1:19" x14ac:dyDescent="0.2">
      <c r="A18" s="12" t="s">
        <v>178</v>
      </c>
      <c r="B18" s="18">
        <v>0</v>
      </c>
      <c r="C18" s="10" t="s">
        <v>246</v>
      </c>
      <c r="D18" s="18">
        <v>0</v>
      </c>
      <c r="E18" s="10" t="s">
        <v>246</v>
      </c>
      <c r="F18" s="18">
        <v>0</v>
      </c>
      <c r="G18" s="10" t="s">
        <v>246</v>
      </c>
      <c r="H18" s="18">
        <v>0</v>
      </c>
      <c r="I18" s="10" t="s">
        <v>152</v>
      </c>
      <c r="J18" s="18">
        <v>0</v>
      </c>
      <c r="K18" s="10" t="s">
        <v>246</v>
      </c>
      <c r="L18" s="18">
        <v>0</v>
      </c>
      <c r="M18" s="10" t="s">
        <v>246</v>
      </c>
      <c r="N18" s="18">
        <v>0</v>
      </c>
      <c r="O18" s="10" t="s">
        <v>167</v>
      </c>
      <c r="P18" s="18">
        <v>0.55215080778881698</v>
      </c>
      <c r="Q18" s="10" t="s">
        <v>152</v>
      </c>
      <c r="R18" s="18">
        <v>5.75162651761267E-2</v>
      </c>
      <c r="S18" s="10" t="s">
        <v>169</v>
      </c>
    </row>
    <row r="19" spans="1:19" x14ac:dyDescent="0.2">
      <c r="A19" s="12" t="s">
        <v>179</v>
      </c>
      <c r="B19" s="18">
        <v>0</v>
      </c>
      <c r="C19" s="10" t="s">
        <v>246</v>
      </c>
      <c r="D19" s="18">
        <v>0</v>
      </c>
      <c r="E19" s="10" t="s">
        <v>246</v>
      </c>
      <c r="F19" s="18">
        <v>0</v>
      </c>
      <c r="G19" s="10" t="s">
        <v>246</v>
      </c>
      <c r="H19" s="18">
        <v>0</v>
      </c>
      <c r="I19" s="10" t="s">
        <v>152</v>
      </c>
      <c r="J19" s="18">
        <v>0</v>
      </c>
      <c r="K19" s="10" t="s">
        <v>246</v>
      </c>
      <c r="L19" s="18">
        <v>0</v>
      </c>
      <c r="M19" s="10" t="s">
        <v>246</v>
      </c>
      <c r="N19" s="18">
        <v>0</v>
      </c>
      <c r="O19" s="10" t="s">
        <v>167</v>
      </c>
      <c r="P19" s="18">
        <v>0.529206122254129</v>
      </c>
      <c r="Q19" s="10" t="s">
        <v>152</v>
      </c>
      <c r="R19" s="18">
        <v>5.5877758011151003E-2</v>
      </c>
      <c r="S19" s="10" t="s">
        <v>169</v>
      </c>
    </row>
    <row r="20" spans="1:19" x14ac:dyDescent="0.2">
      <c r="A20" s="12" t="s">
        <v>180</v>
      </c>
      <c r="B20" s="18">
        <v>0</v>
      </c>
      <c r="C20" s="10" t="s">
        <v>246</v>
      </c>
      <c r="D20" s="18">
        <v>0</v>
      </c>
      <c r="E20" s="10" t="s">
        <v>246</v>
      </c>
      <c r="F20" s="18">
        <v>0</v>
      </c>
      <c r="G20" s="10" t="s">
        <v>246</v>
      </c>
      <c r="H20" s="18">
        <v>0</v>
      </c>
      <c r="I20" s="10" t="s">
        <v>152</v>
      </c>
      <c r="J20" s="18">
        <v>0</v>
      </c>
      <c r="K20" s="10" t="s">
        <v>246</v>
      </c>
      <c r="L20" s="18">
        <v>0</v>
      </c>
      <c r="M20" s="10" t="s">
        <v>246</v>
      </c>
      <c r="N20" s="18">
        <v>0</v>
      </c>
      <c r="O20" s="10" t="s">
        <v>167</v>
      </c>
      <c r="P20" s="18">
        <v>0.45907728415989801</v>
      </c>
      <c r="Q20" s="10" t="s">
        <v>152</v>
      </c>
      <c r="R20" s="18">
        <v>4.8980236107066401E-2</v>
      </c>
      <c r="S20" s="10" t="s">
        <v>169</v>
      </c>
    </row>
    <row r="21" spans="1:19" x14ac:dyDescent="0.2">
      <c r="A21" s="12" t="s">
        <v>181</v>
      </c>
      <c r="B21" s="18">
        <v>0</v>
      </c>
      <c r="C21" s="10" t="s">
        <v>246</v>
      </c>
      <c r="D21" s="18">
        <v>0</v>
      </c>
      <c r="E21" s="10" t="s">
        <v>246</v>
      </c>
      <c r="F21" s="18">
        <v>0</v>
      </c>
      <c r="G21" s="10" t="s">
        <v>246</v>
      </c>
      <c r="H21" s="18">
        <v>0</v>
      </c>
      <c r="I21" s="10" t="s">
        <v>152</v>
      </c>
      <c r="J21" s="18">
        <v>0</v>
      </c>
      <c r="K21" s="10" t="s">
        <v>246</v>
      </c>
      <c r="L21" s="18">
        <v>0</v>
      </c>
      <c r="M21" s="10" t="s">
        <v>246</v>
      </c>
      <c r="N21" s="18">
        <v>0</v>
      </c>
      <c r="O21" s="10" t="s">
        <v>167</v>
      </c>
      <c r="P21" s="18">
        <v>0.47891237659668801</v>
      </c>
      <c r="Q21" s="10" t="s">
        <v>152</v>
      </c>
      <c r="R21" s="18">
        <v>5.1192099061841398E-2</v>
      </c>
      <c r="S21" s="10" t="s">
        <v>169</v>
      </c>
    </row>
    <row r="22" spans="1:19" x14ac:dyDescent="0.2">
      <c r="A22" s="12" t="s">
        <v>182</v>
      </c>
      <c r="B22" s="18">
        <v>0</v>
      </c>
      <c r="C22" s="10" t="s">
        <v>246</v>
      </c>
      <c r="D22" s="18">
        <v>0</v>
      </c>
      <c r="E22" s="10" t="s">
        <v>246</v>
      </c>
      <c r="F22" s="18">
        <v>0</v>
      </c>
      <c r="G22" s="10" t="s">
        <v>246</v>
      </c>
      <c r="H22" s="18">
        <v>0</v>
      </c>
      <c r="I22" s="10" t="s">
        <v>152</v>
      </c>
      <c r="J22" s="18">
        <v>0</v>
      </c>
      <c r="K22" s="10" t="s">
        <v>246</v>
      </c>
      <c r="L22" s="18">
        <v>0</v>
      </c>
      <c r="M22" s="10" t="s">
        <v>246</v>
      </c>
      <c r="N22" s="18">
        <v>0</v>
      </c>
      <c r="O22" s="10" t="s">
        <v>167</v>
      </c>
      <c r="P22" s="18">
        <v>0.44068644333316498</v>
      </c>
      <c r="Q22" s="10" t="s">
        <v>152</v>
      </c>
      <c r="R22" s="18">
        <v>4.6869985013474703E-2</v>
      </c>
      <c r="S22" s="10" t="s">
        <v>169</v>
      </c>
    </row>
    <row r="23" spans="1:19" x14ac:dyDescent="0.2">
      <c r="A23" s="12" t="s">
        <v>184</v>
      </c>
      <c r="B23" s="18">
        <v>0</v>
      </c>
      <c r="C23" s="10" t="s">
        <v>246</v>
      </c>
      <c r="D23" s="18">
        <v>0</v>
      </c>
      <c r="E23" s="10" t="s">
        <v>246</v>
      </c>
      <c r="F23" s="18">
        <v>0</v>
      </c>
      <c r="G23" s="10" t="s">
        <v>246</v>
      </c>
      <c r="H23" s="18">
        <v>0</v>
      </c>
      <c r="I23" s="10" t="s">
        <v>152</v>
      </c>
      <c r="J23" s="18">
        <v>0</v>
      </c>
      <c r="K23" s="10" t="s">
        <v>246</v>
      </c>
      <c r="L23" s="18">
        <v>0</v>
      </c>
      <c r="M23" s="10" t="s">
        <v>246</v>
      </c>
      <c r="N23" s="18">
        <v>0</v>
      </c>
      <c r="O23" s="10" t="s">
        <v>167</v>
      </c>
      <c r="P23" s="18">
        <v>0.50768541169345704</v>
      </c>
      <c r="Q23" s="10" t="s">
        <v>152</v>
      </c>
      <c r="R23" s="18">
        <v>5.3539169514489303E-2</v>
      </c>
      <c r="S23" s="10" t="s">
        <v>169</v>
      </c>
    </row>
    <row r="24" spans="1:19" x14ac:dyDescent="0.2">
      <c r="A24" s="12" t="s">
        <v>185</v>
      </c>
      <c r="B24" s="18">
        <v>0</v>
      </c>
      <c r="C24" s="10" t="s">
        <v>246</v>
      </c>
      <c r="D24" s="18">
        <v>0</v>
      </c>
      <c r="E24" s="10" t="s">
        <v>246</v>
      </c>
      <c r="F24" s="18">
        <v>0</v>
      </c>
      <c r="G24" s="10" t="s">
        <v>246</v>
      </c>
      <c r="H24" s="18">
        <v>0</v>
      </c>
      <c r="I24" s="10" t="s">
        <v>152</v>
      </c>
      <c r="J24" s="18">
        <v>0</v>
      </c>
      <c r="K24" s="10" t="s">
        <v>246</v>
      </c>
      <c r="L24" s="18">
        <v>0</v>
      </c>
      <c r="M24" s="10" t="s">
        <v>246</v>
      </c>
      <c r="N24" s="18">
        <v>0</v>
      </c>
      <c r="O24" s="10" t="s">
        <v>167</v>
      </c>
      <c r="P24" s="18">
        <v>0.49422369711292702</v>
      </c>
      <c r="Q24" s="10" t="s">
        <v>152</v>
      </c>
      <c r="R24" s="18">
        <v>5.1679599979120201E-2</v>
      </c>
      <c r="S24" s="10" t="s">
        <v>169</v>
      </c>
    </row>
    <row r="25" spans="1:19" x14ac:dyDescent="0.2">
      <c r="A25" s="12" t="s">
        <v>187</v>
      </c>
      <c r="B25" s="18">
        <v>0</v>
      </c>
      <c r="C25" s="10" t="s">
        <v>246</v>
      </c>
      <c r="D25" s="18">
        <v>0</v>
      </c>
      <c r="E25" s="10" t="s">
        <v>246</v>
      </c>
      <c r="F25" s="18">
        <v>0</v>
      </c>
      <c r="G25" s="10" t="s">
        <v>246</v>
      </c>
      <c r="H25" s="18">
        <v>0</v>
      </c>
      <c r="I25" s="10" t="s">
        <v>152</v>
      </c>
      <c r="J25" s="18">
        <v>0</v>
      </c>
      <c r="K25" s="10" t="s">
        <v>246</v>
      </c>
      <c r="L25" s="18">
        <v>0</v>
      </c>
      <c r="M25" s="10" t="s">
        <v>246</v>
      </c>
      <c r="N25" s="18">
        <v>0</v>
      </c>
      <c r="O25" s="10" t="s">
        <v>167</v>
      </c>
      <c r="P25" s="18">
        <v>0.47328892279550999</v>
      </c>
      <c r="Q25" s="10" t="s">
        <v>152</v>
      </c>
      <c r="R25" s="18">
        <v>4.9232342607109403E-2</v>
      </c>
      <c r="S25" s="10" t="s">
        <v>169</v>
      </c>
    </row>
    <row r="26" spans="1:19" x14ac:dyDescent="0.2">
      <c r="A26" s="12" t="s">
        <v>188</v>
      </c>
      <c r="B26" s="18">
        <v>0</v>
      </c>
      <c r="C26" s="10" t="s">
        <v>246</v>
      </c>
      <c r="D26" s="18">
        <v>0</v>
      </c>
      <c r="E26" s="10" t="s">
        <v>246</v>
      </c>
      <c r="F26" s="18">
        <v>0</v>
      </c>
      <c r="G26" s="10" t="s">
        <v>246</v>
      </c>
      <c r="H26" s="18">
        <v>0</v>
      </c>
      <c r="I26" s="10" t="s">
        <v>152</v>
      </c>
      <c r="J26" s="18">
        <v>0</v>
      </c>
      <c r="K26" s="10" t="s">
        <v>246</v>
      </c>
      <c r="L26" s="18">
        <v>0</v>
      </c>
      <c r="M26" s="10" t="s">
        <v>246</v>
      </c>
      <c r="N26" s="18">
        <v>0</v>
      </c>
      <c r="O26" s="10" t="s">
        <v>167</v>
      </c>
      <c r="P26" s="18">
        <v>0.50585304900671602</v>
      </c>
      <c r="Q26" s="10" t="s">
        <v>152</v>
      </c>
      <c r="R26" s="18">
        <v>5.2519293466038598E-2</v>
      </c>
      <c r="S26" s="10" t="s">
        <v>169</v>
      </c>
    </row>
    <row r="27" spans="1:19" x14ac:dyDescent="0.2">
      <c r="A27" s="12" t="s">
        <v>189</v>
      </c>
      <c r="B27" s="18">
        <v>0</v>
      </c>
      <c r="C27" s="10" t="s">
        <v>246</v>
      </c>
      <c r="D27" s="18">
        <v>0</v>
      </c>
      <c r="E27" s="10" t="s">
        <v>246</v>
      </c>
      <c r="F27" s="18">
        <v>0</v>
      </c>
      <c r="G27" s="10" t="s">
        <v>246</v>
      </c>
      <c r="H27" s="18">
        <v>0</v>
      </c>
      <c r="I27" s="10" t="s">
        <v>152</v>
      </c>
      <c r="J27" s="18">
        <v>0</v>
      </c>
      <c r="K27" s="10" t="s">
        <v>246</v>
      </c>
      <c r="L27" s="18">
        <v>0</v>
      </c>
      <c r="M27" s="10" t="s">
        <v>246</v>
      </c>
      <c r="N27" s="18">
        <v>0</v>
      </c>
      <c r="O27" s="10" t="s">
        <v>167</v>
      </c>
      <c r="P27" s="18">
        <v>0.37298692543303402</v>
      </c>
      <c r="Q27" s="10" t="s">
        <v>152</v>
      </c>
      <c r="R27" s="18">
        <v>3.8875265540281201E-2</v>
      </c>
      <c r="S27" s="10" t="s">
        <v>169</v>
      </c>
    </row>
    <row r="28" spans="1:19" x14ac:dyDescent="0.2">
      <c r="A28" s="12" t="s">
        <v>190</v>
      </c>
      <c r="B28" s="18">
        <v>0</v>
      </c>
      <c r="C28" s="10" t="s">
        <v>246</v>
      </c>
      <c r="D28" s="18">
        <v>0</v>
      </c>
      <c r="E28" s="10" t="s">
        <v>246</v>
      </c>
      <c r="F28" s="18">
        <v>0</v>
      </c>
      <c r="G28" s="10" t="s">
        <v>246</v>
      </c>
      <c r="H28" s="18">
        <v>0</v>
      </c>
      <c r="I28" s="10" t="s">
        <v>152</v>
      </c>
      <c r="J28" s="18">
        <v>0</v>
      </c>
      <c r="K28" s="10" t="s">
        <v>246</v>
      </c>
      <c r="L28" s="18">
        <v>0</v>
      </c>
      <c r="M28" s="10" t="s">
        <v>246</v>
      </c>
      <c r="N28" s="18">
        <v>0</v>
      </c>
      <c r="O28" s="10" t="s">
        <v>167</v>
      </c>
      <c r="P28" s="18">
        <v>0.48021220054529201</v>
      </c>
      <c r="Q28" s="10" t="s">
        <v>152</v>
      </c>
      <c r="R28" s="18">
        <v>5.0543235952657202E-2</v>
      </c>
      <c r="S28" s="10" t="s">
        <v>169</v>
      </c>
    </row>
    <row r="29" spans="1:19" x14ac:dyDescent="0.2">
      <c r="A29" s="12" t="s">
        <v>191</v>
      </c>
      <c r="B29" s="18">
        <v>0</v>
      </c>
      <c r="C29" s="10" t="s">
        <v>152</v>
      </c>
      <c r="D29" s="18">
        <v>0</v>
      </c>
      <c r="E29" s="10" t="s">
        <v>246</v>
      </c>
      <c r="F29" s="18">
        <v>0</v>
      </c>
      <c r="G29" s="10" t="s">
        <v>246</v>
      </c>
      <c r="H29" s="18">
        <v>0</v>
      </c>
      <c r="I29" s="10" t="s">
        <v>152</v>
      </c>
      <c r="J29" s="18">
        <v>0</v>
      </c>
      <c r="K29" s="10" t="s">
        <v>246</v>
      </c>
      <c r="L29" s="18">
        <v>0</v>
      </c>
      <c r="M29" s="10" t="s">
        <v>246</v>
      </c>
      <c r="N29" s="18">
        <v>0</v>
      </c>
      <c r="O29" s="10" t="s">
        <v>167</v>
      </c>
      <c r="P29" s="18">
        <v>0.39639413039341398</v>
      </c>
      <c r="Q29" s="10" t="s">
        <v>152</v>
      </c>
      <c r="R29" s="18">
        <v>4.20548523806046E-2</v>
      </c>
      <c r="S29" s="10" t="s">
        <v>169</v>
      </c>
    </row>
    <row r="30" spans="1:19" x14ac:dyDescent="0.2">
      <c r="A30" s="12" t="s">
        <v>192</v>
      </c>
      <c r="B30" s="18">
        <v>0</v>
      </c>
      <c r="C30" s="10" t="s">
        <v>152</v>
      </c>
      <c r="D30" s="18">
        <v>0</v>
      </c>
      <c r="E30" s="10" t="s">
        <v>246</v>
      </c>
      <c r="F30" s="18">
        <v>0</v>
      </c>
      <c r="G30" s="10" t="s">
        <v>246</v>
      </c>
      <c r="H30" s="18">
        <v>0</v>
      </c>
      <c r="I30" s="10" t="s">
        <v>152</v>
      </c>
      <c r="J30" s="18">
        <v>0</v>
      </c>
      <c r="K30" s="10" t="s">
        <v>246</v>
      </c>
      <c r="L30" s="18">
        <v>0</v>
      </c>
      <c r="M30" s="10" t="s">
        <v>246</v>
      </c>
      <c r="N30" s="18">
        <v>0</v>
      </c>
      <c r="O30" s="10" t="s">
        <v>167</v>
      </c>
      <c r="P30" s="18">
        <v>0.38672754247414698</v>
      </c>
      <c r="Q30" s="10" t="s">
        <v>152</v>
      </c>
      <c r="R30" s="18">
        <v>4.1337355344416897E-2</v>
      </c>
      <c r="S30" s="10" t="s">
        <v>169</v>
      </c>
    </row>
    <row r="31" spans="1:19" x14ac:dyDescent="0.2">
      <c r="A31" s="12" t="s">
        <v>193</v>
      </c>
      <c r="B31" s="18">
        <v>0</v>
      </c>
      <c r="C31" s="10" t="s">
        <v>152</v>
      </c>
      <c r="D31" s="18">
        <v>0</v>
      </c>
      <c r="E31" s="10" t="s">
        <v>246</v>
      </c>
      <c r="F31" s="18">
        <v>0</v>
      </c>
      <c r="G31" s="10" t="s">
        <v>246</v>
      </c>
      <c r="H31" s="18">
        <v>0</v>
      </c>
      <c r="I31" s="10" t="s">
        <v>152</v>
      </c>
      <c r="J31" s="18">
        <v>0</v>
      </c>
      <c r="K31" s="10" t="s">
        <v>246</v>
      </c>
      <c r="L31" s="18">
        <v>0</v>
      </c>
      <c r="M31" s="10" t="s">
        <v>186</v>
      </c>
      <c r="N31" s="18">
        <v>0</v>
      </c>
      <c r="O31" s="10" t="s">
        <v>167</v>
      </c>
      <c r="P31" s="18">
        <v>0.401074517773503</v>
      </c>
      <c r="Q31" s="10" t="s">
        <v>152</v>
      </c>
      <c r="R31" s="18">
        <v>4.3347359273068001E-2</v>
      </c>
      <c r="S31" s="10" t="s">
        <v>169</v>
      </c>
    </row>
    <row r="32" spans="1:19" x14ac:dyDescent="0.2">
      <c r="A32" s="15" t="s">
        <v>195</v>
      </c>
      <c r="B32" s="19">
        <v>0</v>
      </c>
      <c r="C32" s="14" t="s">
        <v>152</v>
      </c>
      <c r="D32" s="19">
        <v>0</v>
      </c>
      <c r="E32" s="14" t="s">
        <v>246</v>
      </c>
      <c r="F32" s="19">
        <v>0</v>
      </c>
      <c r="G32" s="14" t="s">
        <v>246</v>
      </c>
      <c r="H32" s="19">
        <v>0</v>
      </c>
      <c r="I32" s="14" t="s">
        <v>152</v>
      </c>
      <c r="J32" s="19">
        <v>0</v>
      </c>
      <c r="K32" s="14" t="s">
        <v>246</v>
      </c>
      <c r="L32" s="19">
        <v>0</v>
      </c>
      <c r="M32" s="14" t="s">
        <v>186</v>
      </c>
      <c r="N32" s="19">
        <v>0</v>
      </c>
      <c r="O32" s="14" t="s">
        <v>167</v>
      </c>
      <c r="P32" s="19">
        <v>0.42735348899293402</v>
      </c>
      <c r="Q32" s="14" t="s">
        <v>152</v>
      </c>
      <c r="R32" s="19">
        <v>4.6620754949097398E-2</v>
      </c>
      <c r="S32" s="14" t="s">
        <v>169</v>
      </c>
    </row>
    <row r="34" spans="1:2" x14ac:dyDescent="0.2">
      <c r="A34" s="16" t="s">
        <v>196</v>
      </c>
      <c r="B34" s="16" t="s">
        <v>229</v>
      </c>
    </row>
    <row r="36" spans="1:2" x14ac:dyDescent="0.2">
      <c r="B36" s="16" t="s">
        <v>400</v>
      </c>
    </row>
    <row r="37" spans="1:2" x14ac:dyDescent="0.2">
      <c r="B37" s="16" t="s">
        <v>401</v>
      </c>
    </row>
    <row r="38" spans="1:2" x14ac:dyDescent="0.2">
      <c r="B38" s="16" t="s">
        <v>418</v>
      </c>
    </row>
    <row r="39" spans="1:2" x14ac:dyDescent="0.2">
      <c r="B39" s="16" t="s">
        <v>411</v>
      </c>
    </row>
    <row r="41" spans="1:2" x14ac:dyDescent="0.2">
      <c r="B41" s="16" t="s">
        <v>203</v>
      </c>
    </row>
    <row r="42" spans="1:2" x14ac:dyDescent="0.2">
      <c r="B42" s="16" t="s">
        <v>250</v>
      </c>
    </row>
    <row r="43" spans="1:2" x14ac:dyDescent="0.2">
      <c r="B43" s="16" t="s">
        <v>204</v>
      </c>
    </row>
    <row r="46" spans="1:2" x14ac:dyDescent="0.2">
      <c r="A46" s="17" t="str">
        <f>HYPERLINK("#'MINOR_GAMING 13'!A2", "&lt;&lt;&lt; Previous table")</f>
        <v>&lt;&lt;&lt; Previous table</v>
      </c>
    </row>
    <row r="47" spans="1:2" x14ac:dyDescent="0.2">
      <c r="A47" s="17" t="str">
        <f>HYPERLINK("#'MINOR_GAMING 15'!A2",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Q47"/>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s>
  <sheetData>
    <row r="1" spans="1:17" x14ac:dyDescent="0.2">
      <c r="A1" s="8" t="str">
        <f>HYPERLINK("#'INDEX'!B95", "Link to index")</f>
        <v>Link to index</v>
      </c>
    </row>
    <row r="2" spans="1:17" ht="15.75" customHeight="1" x14ac:dyDescent="0.2">
      <c r="A2" s="27" t="s">
        <v>422</v>
      </c>
      <c r="B2" s="28"/>
      <c r="C2" s="28"/>
      <c r="D2" s="28"/>
      <c r="E2" s="28"/>
      <c r="F2" s="28"/>
      <c r="G2" s="28"/>
      <c r="H2" s="28"/>
      <c r="I2" s="28"/>
      <c r="J2" s="28"/>
      <c r="K2" s="28"/>
      <c r="L2" s="28"/>
      <c r="M2" s="28"/>
      <c r="N2" s="28"/>
      <c r="O2" s="28"/>
      <c r="P2" s="28"/>
      <c r="Q2" s="28"/>
    </row>
    <row r="3" spans="1:17" ht="15.75" customHeight="1" x14ac:dyDescent="0.2">
      <c r="A3" s="27" t="s">
        <v>106</v>
      </c>
      <c r="B3" s="28"/>
      <c r="C3" s="28"/>
      <c r="D3" s="28"/>
      <c r="E3" s="28"/>
      <c r="F3" s="28"/>
      <c r="G3" s="28"/>
      <c r="H3" s="28"/>
      <c r="I3" s="28"/>
      <c r="J3" s="28"/>
      <c r="K3" s="28"/>
      <c r="L3" s="28"/>
      <c r="M3" s="28"/>
      <c r="N3" s="28"/>
      <c r="O3" s="28"/>
      <c r="P3" s="28"/>
      <c r="Q3" s="28"/>
    </row>
    <row r="4" spans="1:17" ht="15.75" customHeight="1" x14ac:dyDescent="0.2"/>
    <row r="5" spans="1:17"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row>
    <row r="6" spans="1:17" x14ac:dyDescent="0.2">
      <c r="A6" s="29" t="s">
        <v>221</v>
      </c>
      <c r="B6" s="29"/>
      <c r="C6" s="29"/>
      <c r="D6" s="29"/>
      <c r="E6" s="29"/>
      <c r="F6" s="29"/>
      <c r="G6" s="29"/>
      <c r="H6" s="29"/>
      <c r="I6" s="29"/>
      <c r="J6" s="29"/>
      <c r="K6" s="29"/>
      <c r="L6" s="29"/>
      <c r="M6" s="29"/>
      <c r="N6" s="29"/>
      <c r="O6" s="29"/>
      <c r="P6" s="29"/>
      <c r="Q6" s="29"/>
    </row>
    <row r="7" spans="1:17" x14ac:dyDescent="0.2">
      <c r="A7" s="12" t="s">
        <v>163</v>
      </c>
      <c r="B7" s="18">
        <v>4.1209018085721398</v>
      </c>
      <c r="C7" s="10" t="s">
        <v>152</v>
      </c>
      <c r="D7" s="18">
        <v>0</v>
      </c>
      <c r="E7" s="10" t="s">
        <v>246</v>
      </c>
      <c r="F7" s="18">
        <v>0</v>
      </c>
      <c r="G7" s="10" t="s">
        <v>246</v>
      </c>
      <c r="H7" s="18">
        <v>5.90622907247167E-2</v>
      </c>
      <c r="I7" s="10" t="s">
        <v>152</v>
      </c>
      <c r="J7" s="18">
        <v>0</v>
      </c>
      <c r="K7" s="10" t="s">
        <v>246</v>
      </c>
      <c r="L7" s="18">
        <v>0.88258617766869896</v>
      </c>
      <c r="M7" s="10" t="s">
        <v>152</v>
      </c>
      <c r="N7" s="18">
        <v>6.3369741171624805E-2</v>
      </c>
      <c r="O7" s="10" t="s">
        <v>152</v>
      </c>
      <c r="P7" s="18">
        <v>0.237057429073947</v>
      </c>
      <c r="Q7" s="10" t="s">
        <v>152</v>
      </c>
    </row>
    <row r="8" spans="1:17" x14ac:dyDescent="0.2">
      <c r="A8" s="12" t="s">
        <v>164</v>
      </c>
      <c r="B8" s="18">
        <v>4.1779910946625796</v>
      </c>
      <c r="C8" s="10" t="s">
        <v>152</v>
      </c>
      <c r="D8" s="18">
        <v>0</v>
      </c>
      <c r="E8" s="10" t="s">
        <v>246</v>
      </c>
      <c r="F8" s="18">
        <v>0</v>
      </c>
      <c r="G8" s="10" t="s">
        <v>246</v>
      </c>
      <c r="H8" s="18">
        <v>8.3288521280948293E-3</v>
      </c>
      <c r="I8" s="10" t="s">
        <v>152</v>
      </c>
      <c r="J8" s="18">
        <v>0</v>
      </c>
      <c r="K8" s="10" t="s">
        <v>246</v>
      </c>
      <c r="L8" s="18">
        <v>0.62477226665218599</v>
      </c>
      <c r="M8" s="10" t="s">
        <v>152</v>
      </c>
      <c r="N8" s="18">
        <v>8.2104919990442601E-2</v>
      </c>
      <c r="O8" s="10" t="s">
        <v>152</v>
      </c>
      <c r="P8" s="18">
        <v>0.230426311490744</v>
      </c>
      <c r="Q8" s="10" t="s">
        <v>152</v>
      </c>
    </row>
    <row r="9" spans="1:17" x14ac:dyDescent="0.2">
      <c r="A9" s="12" t="s">
        <v>165</v>
      </c>
      <c r="B9" s="18">
        <v>4.27822331893893</v>
      </c>
      <c r="C9" s="10" t="s">
        <v>152</v>
      </c>
      <c r="D9" s="18">
        <v>0</v>
      </c>
      <c r="E9" s="10" t="s">
        <v>246</v>
      </c>
      <c r="F9" s="18">
        <v>0</v>
      </c>
      <c r="G9" s="10" t="s">
        <v>246</v>
      </c>
      <c r="H9" s="18">
        <v>0</v>
      </c>
      <c r="I9" s="10" t="s">
        <v>302</v>
      </c>
      <c r="J9" s="18">
        <v>0</v>
      </c>
      <c r="K9" s="10" t="s">
        <v>246</v>
      </c>
      <c r="L9" s="18">
        <v>0.38356905399941499</v>
      </c>
      <c r="M9" s="10" t="s">
        <v>152</v>
      </c>
      <c r="N9" s="18">
        <v>7.7313469438600693E-2</v>
      </c>
      <c r="O9" s="10" t="s">
        <v>152</v>
      </c>
      <c r="P9" s="18">
        <v>0.215664779972706</v>
      </c>
      <c r="Q9" s="10" t="s">
        <v>152</v>
      </c>
    </row>
    <row r="10" spans="1:17" x14ac:dyDescent="0.2">
      <c r="A10" s="12" t="s">
        <v>166</v>
      </c>
      <c r="B10" s="18">
        <v>3.07381740234334</v>
      </c>
      <c r="C10" s="10" t="s">
        <v>152</v>
      </c>
      <c r="D10" s="18">
        <v>0</v>
      </c>
      <c r="E10" s="10" t="s">
        <v>246</v>
      </c>
      <c r="F10" s="18">
        <v>0</v>
      </c>
      <c r="G10" s="10" t="s">
        <v>246</v>
      </c>
      <c r="H10" s="18">
        <v>0</v>
      </c>
      <c r="I10" s="10" t="s">
        <v>152</v>
      </c>
      <c r="J10" s="18">
        <v>0</v>
      </c>
      <c r="K10" s="10" t="s">
        <v>246</v>
      </c>
      <c r="L10" s="18">
        <v>0.38755288038386199</v>
      </c>
      <c r="M10" s="10" t="s">
        <v>152</v>
      </c>
      <c r="N10" s="18">
        <v>8.1263339756141306E-2</v>
      </c>
      <c r="O10" s="10" t="s">
        <v>152</v>
      </c>
      <c r="P10" s="18">
        <v>0.208519382331776</v>
      </c>
      <c r="Q10" s="10" t="s">
        <v>152</v>
      </c>
    </row>
    <row r="11" spans="1:17" x14ac:dyDescent="0.2">
      <c r="A11" s="12" t="s">
        <v>170</v>
      </c>
      <c r="B11" s="18">
        <v>2.9891884202290302</v>
      </c>
      <c r="C11" s="10" t="s">
        <v>152</v>
      </c>
      <c r="D11" s="18">
        <v>0</v>
      </c>
      <c r="E11" s="10" t="s">
        <v>246</v>
      </c>
      <c r="F11" s="18">
        <v>0</v>
      </c>
      <c r="G11" s="10" t="s">
        <v>246</v>
      </c>
      <c r="H11" s="18">
        <v>0</v>
      </c>
      <c r="I11" s="10" t="s">
        <v>152</v>
      </c>
      <c r="J11" s="18">
        <v>0</v>
      </c>
      <c r="K11" s="10" t="s">
        <v>246</v>
      </c>
      <c r="L11" s="18">
        <v>0.37021532665288698</v>
      </c>
      <c r="M11" s="10" t="s">
        <v>152</v>
      </c>
      <c r="N11" s="18">
        <v>7.6019685411314E-2</v>
      </c>
      <c r="O11" s="10" t="s">
        <v>152</v>
      </c>
      <c r="P11" s="18">
        <v>0.19230228795561399</v>
      </c>
      <c r="Q11" s="10" t="s">
        <v>152</v>
      </c>
    </row>
    <row r="12" spans="1:17" x14ac:dyDescent="0.2">
      <c r="A12" s="12" t="s">
        <v>171</v>
      </c>
      <c r="B12" s="18">
        <v>2.9343519080426899</v>
      </c>
      <c r="C12" s="10" t="s">
        <v>152</v>
      </c>
      <c r="D12" s="18">
        <v>0</v>
      </c>
      <c r="E12" s="10" t="s">
        <v>246</v>
      </c>
      <c r="F12" s="18">
        <v>0</v>
      </c>
      <c r="G12" s="10" t="s">
        <v>246</v>
      </c>
      <c r="H12" s="18">
        <v>0</v>
      </c>
      <c r="I12" s="10" t="s">
        <v>152</v>
      </c>
      <c r="J12" s="18">
        <v>0</v>
      </c>
      <c r="K12" s="10" t="s">
        <v>246</v>
      </c>
      <c r="L12" s="18">
        <v>6.7327235772357705E-2</v>
      </c>
      <c r="M12" s="10" t="s">
        <v>152</v>
      </c>
      <c r="N12" s="18">
        <v>7.8582655345918698E-2</v>
      </c>
      <c r="O12" s="10" t="s">
        <v>152</v>
      </c>
      <c r="P12" s="18">
        <v>0.17658968206358699</v>
      </c>
      <c r="Q12" s="10" t="s">
        <v>152</v>
      </c>
    </row>
    <row r="13" spans="1:17" x14ac:dyDescent="0.2">
      <c r="A13" s="12" t="s">
        <v>172</v>
      </c>
      <c r="B13" s="18">
        <v>0</v>
      </c>
      <c r="C13" s="10" t="s">
        <v>246</v>
      </c>
      <c r="D13" s="18">
        <v>0</v>
      </c>
      <c r="E13" s="10" t="s">
        <v>246</v>
      </c>
      <c r="F13" s="18">
        <v>0</v>
      </c>
      <c r="G13" s="10" t="s">
        <v>246</v>
      </c>
      <c r="H13" s="18">
        <v>0</v>
      </c>
      <c r="I13" s="10" t="s">
        <v>152</v>
      </c>
      <c r="J13" s="18">
        <v>0</v>
      </c>
      <c r="K13" s="10" t="s">
        <v>246</v>
      </c>
      <c r="L13" s="18">
        <v>2.78791901759044E-2</v>
      </c>
      <c r="M13" s="10" t="s">
        <v>152</v>
      </c>
      <c r="N13" s="18">
        <v>8.4220435518821593E-2</v>
      </c>
      <c r="O13" s="10" t="s">
        <v>152</v>
      </c>
      <c r="P13" s="18">
        <v>0.16655962622890699</v>
      </c>
      <c r="Q13" s="10" t="s">
        <v>152</v>
      </c>
    </row>
    <row r="14" spans="1:17" x14ac:dyDescent="0.2">
      <c r="A14" s="12" t="s">
        <v>173</v>
      </c>
      <c r="B14" s="18">
        <v>0</v>
      </c>
      <c r="C14" s="10" t="s">
        <v>246</v>
      </c>
      <c r="D14" s="18">
        <v>0</v>
      </c>
      <c r="E14" s="10" t="s">
        <v>246</v>
      </c>
      <c r="F14" s="18">
        <v>0</v>
      </c>
      <c r="G14" s="10" t="s">
        <v>246</v>
      </c>
      <c r="H14" s="18">
        <v>0</v>
      </c>
      <c r="I14" s="10" t="s">
        <v>152</v>
      </c>
      <c r="J14" s="18">
        <v>0</v>
      </c>
      <c r="K14" s="10" t="s">
        <v>246</v>
      </c>
      <c r="L14" s="18">
        <v>0</v>
      </c>
      <c r="M14" s="10" t="s">
        <v>409</v>
      </c>
      <c r="N14" s="18">
        <v>8.4819016463488897E-2</v>
      </c>
      <c r="O14" s="10" t="s">
        <v>152</v>
      </c>
      <c r="P14" s="18">
        <v>0.163306903400283</v>
      </c>
      <c r="Q14" s="10" t="s">
        <v>152</v>
      </c>
    </row>
    <row r="15" spans="1:17" x14ac:dyDescent="0.2">
      <c r="A15" s="12" t="s">
        <v>174</v>
      </c>
      <c r="B15" s="18">
        <v>0</v>
      </c>
      <c r="C15" s="10" t="s">
        <v>246</v>
      </c>
      <c r="D15" s="18">
        <v>0</v>
      </c>
      <c r="E15" s="10" t="s">
        <v>246</v>
      </c>
      <c r="F15" s="18">
        <v>0</v>
      </c>
      <c r="G15" s="10" t="s">
        <v>246</v>
      </c>
      <c r="H15" s="18">
        <v>0</v>
      </c>
      <c r="I15" s="10" t="s">
        <v>152</v>
      </c>
      <c r="J15" s="18">
        <v>0</v>
      </c>
      <c r="K15" s="10" t="s">
        <v>246</v>
      </c>
      <c r="L15" s="18">
        <v>0</v>
      </c>
      <c r="M15" s="10" t="s">
        <v>246</v>
      </c>
      <c r="N15" s="18">
        <v>9.0652804335150702E-2</v>
      </c>
      <c r="O15" s="10" t="s">
        <v>152</v>
      </c>
      <c r="P15" s="18">
        <v>0.18130810206928399</v>
      </c>
      <c r="Q15" s="10" t="s">
        <v>152</v>
      </c>
    </row>
    <row r="16" spans="1:17" x14ac:dyDescent="0.2">
      <c r="A16" s="12" t="s">
        <v>176</v>
      </c>
      <c r="B16" s="18">
        <v>0</v>
      </c>
      <c r="C16" s="10" t="s">
        <v>246</v>
      </c>
      <c r="D16" s="18">
        <v>0</v>
      </c>
      <c r="E16" s="10" t="s">
        <v>246</v>
      </c>
      <c r="F16" s="18">
        <v>0</v>
      </c>
      <c r="G16" s="10" t="s">
        <v>246</v>
      </c>
      <c r="H16" s="18">
        <v>0</v>
      </c>
      <c r="I16" s="10" t="s">
        <v>152</v>
      </c>
      <c r="J16" s="18">
        <v>0</v>
      </c>
      <c r="K16" s="10" t="s">
        <v>246</v>
      </c>
      <c r="L16" s="18">
        <v>0</v>
      </c>
      <c r="M16" s="10" t="s">
        <v>246</v>
      </c>
      <c r="N16" s="18">
        <v>8.6072405454537093E-2</v>
      </c>
      <c r="O16" s="10" t="s">
        <v>152</v>
      </c>
      <c r="P16" s="18">
        <v>0.17841819383997901</v>
      </c>
      <c r="Q16" s="10" t="s">
        <v>152</v>
      </c>
    </row>
    <row r="17" spans="1:17" x14ac:dyDescent="0.2">
      <c r="A17" s="12" t="s">
        <v>177</v>
      </c>
      <c r="B17" s="18">
        <v>0</v>
      </c>
      <c r="C17" s="10" t="s">
        <v>246</v>
      </c>
      <c r="D17" s="18">
        <v>0</v>
      </c>
      <c r="E17" s="10" t="s">
        <v>246</v>
      </c>
      <c r="F17" s="18">
        <v>0</v>
      </c>
      <c r="G17" s="10" t="s">
        <v>246</v>
      </c>
      <c r="H17" s="18">
        <v>0</v>
      </c>
      <c r="I17" s="10" t="s">
        <v>152</v>
      </c>
      <c r="J17" s="18">
        <v>0</v>
      </c>
      <c r="K17" s="10" t="s">
        <v>246</v>
      </c>
      <c r="L17" s="18">
        <v>0</v>
      </c>
      <c r="M17" s="10" t="s">
        <v>246</v>
      </c>
      <c r="N17" s="18">
        <v>7.9809970736042804E-2</v>
      </c>
      <c r="O17" s="10" t="s">
        <v>152</v>
      </c>
      <c r="P17" s="18">
        <v>0.17192981479987399</v>
      </c>
      <c r="Q17" s="10" t="s">
        <v>152</v>
      </c>
    </row>
    <row r="18" spans="1:17" x14ac:dyDescent="0.2">
      <c r="A18" s="12" t="s">
        <v>178</v>
      </c>
      <c r="B18" s="18">
        <v>0</v>
      </c>
      <c r="C18" s="10" t="s">
        <v>246</v>
      </c>
      <c r="D18" s="18">
        <v>0</v>
      </c>
      <c r="E18" s="10" t="s">
        <v>246</v>
      </c>
      <c r="F18" s="18">
        <v>0</v>
      </c>
      <c r="G18" s="10" t="s">
        <v>246</v>
      </c>
      <c r="H18" s="18">
        <v>0</v>
      </c>
      <c r="I18" s="10" t="s">
        <v>152</v>
      </c>
      <c r="J18" s="18">
        <v>0</v>
      </c>
      <c r="K18" s="10" t="s">
        <v>246</v>
      </c>
      <c r="L18" s="18">
        <v>0</v>
      </c>
      <c r="M18" s="10" t="s">
        <v>246</v>
      </c>
      <c r="N18" s="18">
        <v>0</v>
      </c>
      <c r="O18" s="10" t="s">
        <v>167</v>
      </c>
      <c r="P18" s="18">
        <v>0.188949380846482</v>
      </c>
      <c r="Q18" s="10" t="s">
        <v>152</v>
      </c>
    </row>
    <row r="19" spans="1:17" x14ac:dyDescent="0.2">
      <c r="A19" s="12" t="s">
        <v>179</v>
      </c>
      <c r="B19" s="18">
        <v>0</v>
      </c>
      <c r="C19" s="10" t="s">
        <v>246</v>
      </c>
      <c r="D19" s="18">
        <v>0</v>
      </c>
      <c r="E19" s="10" t="s">
        <v>246</v>
      </c>
      <c r="F19" s="18">
        <v>0</v>
      </c>
      <c r="G19" s="10" t="s">
        <v>246</v>
      </c>
      <c r="H19" s="18">
        <v>0</v>
      </c>
      <c r="I19" s="10" t="s">
        <v>152</v>
      </c>
      <c r="J19" s="18">
        <v>0</v>
      </c>
      <c r="K19" s="10" t="s">
        <v>246</v>
      </c>
      <c r="L19" s="18">
        <v>0</v>
      </c>
      <c r="M19" s="10" t="s">
        <v>246</v>
      </c>
      <c r="N19" s="18">
        <v>0</v>
      </c>
      <c r="O19" s="10" t="s">
        <v>167</v>
      </c>
      <c r="P19" s="18">
        <v>0.17330148315105001</v>
      </c>
      <c r="Q19" s="10" t="s">
        <v>152</v>
      </c>
    </row>
    <row r="20" spans="1:17" x14ac:dyDescent="0.2">
      <c r="A20" s="12" t="s">
        <v>180</v>
      </c>
      <c r="B20" s="18">
        <v>0</v>
      </c>
      <c r="C20" s="10" t="s">
        <v>246</v>
      </c>
      <c r="D20" s="18">
        <v>0</v>
      </c>
      <c r="E20" s="10" t="s">
        <v>246</v>
      </c>
      <c r="F20" s="18">
        <v>0</v>
      </c>
      <c r="G20" s="10" t="s">
        <v>246</v>
      </c>
      <c r="H20" s="18">
        <v>0</v>
      </c>
      <c r="I20" s="10" t="s">
        <v>152</v>
      </c>
      <c r="J20" s="18">
        <v>0</v>
      </c>
      <c r="K20" s="10" t="s">
        <v>246</v>
      </c>
      <c r="L20" s="18">
        <v>0</v>
      </c>
      <c r="M20" s="10" t="s">
        <v>246</v>
      </c>
      <c r="N20" s="18">
        <v>0</v>
      </c>
      <c r="O20" s="10" t="s">
        <v>167</v>
      </c>
      <c r="P20" s="18">
        <v>0.15003910972054299</v>
      </c>
      <c r="Q20" s="10" t="s">
        <v>152</v>
      </c>
    </row>
    <row r="21" spans="1:17" x14ac:dyDescent="0.2">
      <c r="A21" s="12" t="s">
        <v>181</v>
      </c>
      <c r="B21" s="18">
        <v>0</v>
      </c>
      <c r="C21" s="10" t="s">
        <v>246</v>
      </c>
      <c r="D21" s="18">
        <v>0</v>
      </c>
      <c r="E21" s="10" t="s">
        <v>246</v>
      </c>
      <c r="F21" s="18">
        <v>0</v>
      </c>
      <c r="G21" s="10" t="s">
        <v>246</v>
      </c>
      <c r="H21" s="18">
        <v>0</v>
      </c>
      <c r="I21" s="10" t="s">
        <v>152</v>
      </c>
      <c r="J21" s="18">
        <v>0</v>
      </c>
      <c r="K21" s="10" t="s">
        <v>246</v>
      </c>
      <c r="L21" s="18">
        <v>0</v>
      </c>
      <c r="M21" s="10" t="s">
        <v>246</v>
      </c>
      <c r="N21" s="18">
        <v>0</v>
      </c>
      <c r="O21" s="10" t="s">
        <v>167</v>
      </c>
      <c r="P21" s="18">
        <v>0.15627968409339699</v>
      </c>
      <c r="Q21" s="10" t="s">
        <v>152</v>
      </c>
    </row>
    <row r="22" spans="1:17" x14ac:dyDescent="0.2">
      <c r="A22" s="12" t="s">
        <v>182</v>
      </c>
      <c r="B22" s="18">
        <v>0</v>
      </c>
      <c r="C22" s="10" t="s">
        <v>246</v>
      </c>
      <c r="D22" s="18">
        <v>0</v>
      </c>
      <c r="E22" s="10" t="s">
        <v>246</v>
      </c>
      <c r="F22" s="18">
        <v>0</v>
      </c>
      <c r="G22" s="10" t="s">
        <v>246</v>
      </c>
      <c r="H22" s="18">
        <v>0</v>
      </c>
      <c r="I22" s="10" t="s">
        <v>152</v>
      </c>
      <c r="J22" s="18">
        <v>0</v>
      </c>
      <c r="K22" s="10" t="s">
        <v>246</v>
      </c>
      <c r="L22" s="18">
        <v>0</v>
      </c>
      <c r="M22" s="10" t="s">
        <v>246</v>
      </c>
      <c r="N22" s="18">
        <v>0</v>
      </c>
      <c r="O22" s="10" t="s">
        <v>167</v>
      </c>
      <c r="P22" s="18">
        <v>0.149958039264243</v>
      </c>
      <c r="Q22" s="10" t="s">
        <v>152</v>
      </c>
    </row>
    <row r="23" spans="1:17" x14ac:dyDescent="0.2">
      <c r="A23" s="12" t="s">
        <v>184</v>
      </c>
      <c r="B23" s="18">
        <v>0</v>
      </c>
      <c r="C23" s="10" t="s">
        <v>246</v>
      </c>
      <c r="D23" s="18">
        <v>0</v>
      </c>
      <c r="E23" s="10" t="s">
        <v>246</v>
      </c>
      <c r="F23" s="18">
        <v>0</v>
      </c>
      <c r="G23" s="10" t="s">
        <v>246</v>
      </c>
      <c r="H23" s="18">
        <v>0</v>
      </c>
      <c r="I23" s="10" t="s">
        <v>152</v>
      </c>
      <c r="J23" s="18">
        <v>0</v>
      </c>
      <c r="K23" s="10" t="s">
        <v>246</v>
      </c>
      <c r="L23" s="18">
        <v>0</v>
      </c>
      <c r="M23" s="10" t="s">
        <v>246</v>
      </c>
      <c r="N23" s="18">
        <v>0</v>
      </c>
      <c r="O23" s="10" t="s">
        <v>167</v>
      </c>
      <c r="P23" s="18">
        <v>0.197704163613693</v>
      </c>
      <c r="Q23" s="10" t="s">
        <v>152</v>
      </c>
    </row>
    <row r="24" spans="1:17" x14ac:dyDescent="0.2">
      <c r="A24" s="12" t="s">
        <v>185</v>
      </c>
      <c r="B24" s="18">
        <v>0</v>
      </c>
      <c r="C24" s="10" t="s">
        <v>246</v>
      </c>
      <c r="D24" s="18">
        <v>0</v>
      </c>
      <c r="E24" s="10" t="s">
        <v>246</v>
      </c>
      <c r="F24" s="18">
        <v>0</v>
      </c>
      <c r="G24" s="10" t="s">
        <v>246</v>
      </c>
      <c r="H24" s="18">
        <v>0</v>
      </c>
      <c r="I24" s="10" t="s">
        <v>152</v>
      </c>
      <c r="J24" s="18">
        <v>0</v>
      </c>
      <c r="K24" s="10" t="s">
        <v>246</v>
      </c>
      <c r="L24" s="18">
        <v>0</v>
      </c>
      <c r="M24" s="10" t="s">
        <v>246</v>
      </c>
      <c r="N24" s="18">
        <v>0</v>
      </c>
      <c r="O24" s="10" t="s">
        <v>167</v>
      </c>
      <c r="P24" s="18">
        <v>0.20851938942511999</v>
      </c>
      <c r="Q24" s="10" t="s">
        <v>152</v>
      </c>
    </row>
    <row r="25" spans="1:17" x14ac:dyDescent="0.2">
      <c r="A25" s="12" t="s">
        <v>187</v>
      </c>
      <c r="B25" s="18">
        <v>0</v>
      </c>
      <c r="C25" s="10" t="s">
        <v>246</v>
      </c>
      <c r="D25" s="18">
        <v>0</v>
      </c>
      <c r="E25" s="10" t="s">
        <v>246</v>
      </c>
      <c r="F25" s="18">
        <v>0</v>
      </c>
      <c r="G25" s="10" t="s">
        <v>246</v>
      </c>
      <c r="H25" s="18">
        <v>0</v>
      </c>
      <c r="I25" s="10" t="s">
        <v>152</v>
      </c>
      <c r="J25" s="18">
        <v>0</v>
      </c>
      <c r="K25" s="10" t="s">
        <v>246</v>
      </c>
      <c r="L25" s="18">
        <v>0</v>
      </c>
      <c r="M25" s="10" t="s">
        <v>246</v>
      </c>
      <c r="N25" s="18">
        <v>0</v>
      </c>
      <c r="O25" s="10" t="s">
        <v>167</v>
      </c>
      <c r="P25" s="18">
        <v>0.211410012868436</v>
      </c>
      <c r="Q25" s="10" t="s">
        <v>152</v>
      </c>
    </row>
    <row r="26" spans="1:17" x14ac:dyDescent="0.2">
      <c r="A26" s="12" t="s">
        <v>188</v>
      </c>
      <c r="B26" s="18">
        <v>0</v>
      </c>
      <c r="C26" s="10" t="s">
        <v>246</v>
      </c>
      <c r="D26" s="18">
        <v>0</v>
      </c>
      <c r="E26" s="10" t="s">
        <v>246</v>
      </c>
      <c r="F26" s="18">
        <v>0</v>
      </c>
      <c r="G26" s="10" t="s">
        <v>246</v>
      </c>
      <c r="H26" s="18">
        <v>0</v>
      </c>
      <c r="I26" s="10" t="s">
        <v>152</v>
      </c>
      <c r="J26" s="18">
        <v>0</v>
      </c>
      <c r="K26" s="10" t="s">
        <v>246</v>
      </c>
      <c r="L26" s="18">
        <v>0</v>
      </c>
      <c r="M26" s="10" t="s">
        <v>246</v>
      </c>
      <c r="N26" s="18">
        <v>0</v>
      </c>
      <c r="O26" s="10" t="s">
        <v>167</v>
      </c>
      <c r="P26" s="18">
        <v>0.21815054211843199</v>
      </c>
      <c r="Q26" s="10" t="s">
        <v>152</v>
      </c>
    </row>
    <row r="27" spans="1:17" x14ac:dyDescent="0.2">
      <c r="A27" s="12" t="s">
        <v>189</v>
      </c>
      <c r="B27" s="18">
        <v>0</v>
      </c>
      <c r="C27" s="10" t="s">
        <v>246</v>
      </c>
      <c r="D27" s="18">
        <v>0</v>
      </c>
      <c r="E27" s="10" t="s">
        <v>246</v>
      </c>
      <c r="F27" s="18">
        <v>0</v>
      </c>
      <c r="G27" s="10" t="s">
        <v>246</v>
      </c>
      <c r="H27" s="18">
        <v>0</v>
      </c>
      <c r="I27" s="10" t="s">
        <v>152</v>
      </c>
      <c r="J27" s="18">
        <v>0</v>
      </c>
      <c r="K27" s="10" t="s">
        <v>246</v>
      </c>
      <c r="L27" s="18">
        <v>0</v>
      </c>
      <c r="M27" s="10" t="s">
        <v>246</v>
      </c>
      <c r="N27" s="18">
        <v>0</v>
      </c>
      <c r="O27" s="10" t="s">
        <v>167</v>
      </c>
      <c r="P27" s="18">
        <v>0.154356138624898</v>
      </c>
      <c r="Q27" s="10" t="s">
        <v>152</v>
      </c>
    </row>
    <row r="28" spans="1:17" x14ac:dyDescent="0.2">
      <c r="A28" s="12" t="s">
        <v>190</v>
      </c>
      <c r="B28" s="18">
        <v>0</v>
      </c>
      <c r="C28" s="10" t="s">
        <v>246</v>
      </c>
      <c r="D28" s="18">
        <v>0</v>
      </c>
      <c r="E28" s="10" t="s">
        <v>246</v>
      </c>
      <c r="F28" s="18">
        <v>0</v>
      </c>
      <c r="G28" s="10" t="s">
        <v>246</v>
      </c>
      <c r="H28" s="18">
        <v>0</v>
      </c>
      <c r="I28" s="10" t="s">
        <v>152</v>
      </c>
      <c r="J28" s="18">
        <v>0</v>
      </c>
      <c r="K28" s="10" t="s">
        <v>246</v>
      </c>
      <c r="L28" s="18">
        <v>0</v>
      </c>
      <c r="M28" s="10" t="s">
        <v>246</v>
      </c>
      <c r="N28" s="18">
        <v>0</v>
      </c>
      <c r="O28" s="10" t="s">
        <v>167</v>
      </c>
      <c r="P28" s="18">
        <v>0.175876336303944</v>
      </c>
      <c r="Q28" s="10" t="s">
        <v>152</v>
      </c>
    </row>
    <row r="29" spans="1:17" x14ac:dyDescent="0.2">
      <c r="A29" s="12" t="s">
        <v>191</v>
      </c>
      <c r="B29" s="18">
        <v>0</v>
      </c>
      <c r="C29" s="10" t="s">
        <v>152</v>
      </c>
      <c r="D29" s="18">
        <v>0</v>
      </c>
      <c r="E29" s="10" t="s">
        <v>246</v>
      </c>
      <c r="F29" s="18">
        <v>0</v>
      </c>
      <c r="G29" s="10" t="s">
        <v>246</v>
      </c>
      <c r="H29" s="18">
        <v>0</v>
      </c>
      <c r="I29" s="10" t="s">
        <v>152</v>
      </c>
      <c r="J29" s="18">
        <v>0</v>
      </c>
      <c r="K29" s="10" t="s">
        <v>246</v>
      </c>
      <c r="L29" s="18">
        <v>0</v>
      </c>
      <c r="M29" s="10" t="s">
        <v>246</v>
      </c>
      <c r="N29" s="18">
        <v>0</v>
      </c>
      <c r="O29" s="10" t="s">
        <v>167</v>
      </c>
      <c r="P29" s="18">
        <v>0.15068405002117199</v>
      </c>
      <c r="Q29" s="10" t="s">
        <v>152</v>
      </c>
    </row>
    <row r="30" spans="1:17" x14ac:dyDescent="0.2">
      <c r="A30" s="12" t="s">
        <v>192</v>
      </c>
      <c r="B30" s="18">
        <v>0</v>
      </c>
      <c r="C30" s="10" t="s">
        <v>152</v>
      </c>
      <c r="D30" s="18">
        <v>0</v>
      </c>
      <c r="E30" s="10" t="s">
        <v>246</v>
      </c>
      <c r="F30" s="18">
        <v>0</v>
      </c>
      <c r="G30" s="10" t="s">
        <v>246</v>
      </c>
      <c r="H30" s="18">
        <v>0</v>
      </c>
      <c r="I30" s="10" t="s">
        <v>152</v>
      </c>
      <c r="J30" s="18">
        <v>0</v>
      </c>
      <c r="K30" s="10" t="s">
        <v>246</v>
      </c>
      <c r="L30" s="18">
        <v>0</v>
      </c>
      <c r="M30" s="10" t="s">
        <v>246</v>
      </c>
      <c r="N30" s="18">
        <v>0</v>
      </c>
      <c r="O30" s="10" t="s">
        <v>167</v>
      </c>
      <c r="P30" s="18">
        <v>0.14901644180584001</v>
      </c>
      <c r="Q30" s="10" t="s">
        <v>152</v>
      </c>
    </row>
    <row r="31" spans="1:17" x14ac:dyDescent="0.2">
      <c r="A31" s="12" t="s">
        <v>193</v>
      </c>
      <c r="B31" s="18">
        <v>0</v>
      </c>
      <c r="C31" s="10" t="s">
        <v>152</v>
      </c>
      <c r="D31" s="18">
        <v>0</v>
      </c>
      <c r="E31" s="10" t="s">
        <v>246</v>
      </c>
      <c r="F31" s="18">
        <v>0</v>
      </c>
      <c r="G31" s="10" t="s">
        <v>246</v>
      </c>
      <c r="H31" s="18">
        <v>0</v>
      </c>
      <c r="I31" s="10" t="s">
        <v>152</v>
      </c>
      <c r="J31" s="18">
        <v>0</v>
      </c>
      <c r="K31" s="10" t="s">
        <v>246</v>
      </c>
      <c r="L31" s="18">
        <v>0</v>
      </c>
      <c r="M31" s="10" t="s">
        <v>186</v>
      </c>
      <c r="N31" s="18">
        <v>0</v>
      </c>
      <c r="O31" s="10" t="s">
        <v>167</v>
      </c>
      <c r="P31" s="18">
        <v>0.16005379722818</v>
      </c>
      <c r="Q31" s="10" t="s">
        <v>152</v>
      </c>
    </row>
    <row r="32" spans="1:17" x14ac:dyDescent="0.2">
      <c r="A32" s="15" t="s">
        <v>195</v>
      </c>
      <c r="B32" s="19">
        <v>0</v>
      </c>
      <c r="C32" s="14" t="s">
        <v>152</v>
      </c>
      <c r="D32" s="19">
        <v>0</v>
      </c>
      <c r="E32" s="14" t="s">
        <v>246</v>
      </c>
      <c r="F32" s="19">
        <v>0</v>
      </c>
      <c r="G32" s="14" t="s">
        <v>246</v>
      </c>
      <c r="H32" s="19">
        <v>0</v>
      </c>
      <c r="I32" s="14" t="s">
        <v>152</v>
      </c>
      <c r="J32" s="19">
        <v>0</v>
      </c>
      <c r="K32" s="14" t="s">
        <v>246</v>
      </c>
      <c r="L32" s="19">
        <v>0</v>
      </c>
      <c r="M32" s="14" t="s">
        <v>186</v>
      </c>
      <c r="N32" s="19">
        <v>0</v>
      </c>
      <c r="O32" s="14" t="s">
        <v>167</v>
      </c>
      <c r="P32" s="19">
        <v>0.17516748253890299</v>
      </c>
      <c r="Q32" s="14" t="s">
        <v>152</v>
      </c>
    </row>
    <row r="34" spans="1:2" x14ac:dyDescent="0.2">
      <c r="A34" s="16" t="s">
        <v>196</v>
      </c>
      <c r="B34" s="16" t="s">
        <v>229</v>
      </c>
    </row>
    <row r="36" spans="1:2" x14ac:dyDescent="0.2">
      <c r="B36" s="16" t="s">
        <v>400</v>
      </c>
    </row>
    <row r="37" spans="1:2" x14ac:dyDescent="0.2">
      <c r="B37" s="16" t="s">
        <v>401</v>
      </c>
    </row>
    <row r="38" spans="1:2" x14ac:dyDescent="0.2">
      <c r="B38" s="16" t="s">
        <v>418</v>
      </c>
    </row>
    <row r="39" spans="1:2" x14ac:dyDescent="0.2">
      <c r="B39" s="16" t="s">
        <v>411</v>
      </c>
    </row>
    <row r="41" spans="1:2" x14ac:dyDescent="0.2">
      <c r="B41" s="16" t="s">
        <v>203</v>
      </c>
    </row>
    <row r="42" spans="1:2" x14ac:dyDescent="0.2">
      <c r="B42" s="16" t="s">
        <v>250</v>
      </c>
    </row>
    <row r="43" spans="1:2" x14ac:dyDescent="0.2">
      <c r="B43" s="16" t="s">
        <v>204</v>
      </c>
    </row>
    <row r="46" spans="1:2" x14ac:dyDescent="0.2">
      <c r="A46" s="17" t="str">
        <f>HYPERLINK("#'MINOR_GAMING 14'!A2", "&lt;&lt;&lt; Previous table")</f>
        <v>&lt;&lt;&lt; Previous table</v>
      </c>
    </row>
    <row r="47" spans="1:2" x14ac:dyDescent="0.2">
      <c r="A47" s="17" t="str">
        <f>HYPERLINK("#'GAMING 1'!A2", "&gt;&gt;&gt; Next table")</f>
        <v>&gt;&gt;&gt; Next table</v>
      </c>
    </row>
  </sheetData>
  <mergeCells count="11">
    <mergeCell ref="A2:Q2"/>
    <mergeCell ref="A3:Q3"/>
    <mergeCell ref="A6:Q6"/>
    <mergeCell ref="B5:C5"/>
    <mergeCell ref="D5:E5"/>
    <mergeCell ref="F5:G5"/>
    <mergeCell ref="H5:I5"/>
    <mergeCell ref="J5:K5"/>
    <mergeCell ref="L5:M5"/>
    <mergeCell ref="N5:O5"/>
    <mergeCell ref="P5:Q5"/>
  </mergeCells>
  <pageMargins left="0.7" right="0.7" top="0.75" bottom="0.75" header="0.3" footer="0.3"/>
  <pageSetup paperSize="9"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HYPERLINK("#'INDEX'!B96", "Link to index")</f>
        <v>Link to index</v>
      </c>
    </row>
    <row r="2" spans="1:19" ht="15.75" customHeight="1" x14ac:dyDescent="0.2">
      <c r="A2" s="27" t="s">
        <v>423</v>
      </c>
      <c r="B2" s="28"/>
      <c r="C2" s="28"/>
      <c r="D2" s="28"/>
      <c r="E2" s="28"/>
      <c r="F2" s="28"/>
      <c r="G2" s="28"/>
      <c r="H2" s="28"/>
      <c r="I2" s="28"/>
      <c r="J2" s="28"/>
      <c r="K2" s="28"/>
      <c r="L2" s="28"/>
      <c r="M2" s="28"/>
      <c r="N2" s="28"/>
      <c r="O2" s="28"/>
      <c r="P2" s="28"/>
      <c r="Q2" s="28"/>
      <c r="R2" s="28"/>
      <c r="S2" s="28"/>
    </row>
    <row r="3" spans="1:19" ht="15.75" customHeight="1" x14ac:dyDescent="0.2">
      <c r="A3" s="27" t="s">
        <v>107</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1714.5450000000001</v>
      </c>
      <c r="C7" s="10" t="s">
        <v>152</v>
      </c>
      <c r="D7" s="9">
        <v>43006.214599304301</v>
      </c>
      <c r="E7" s="10" t="s">
        <v>152</v>
      </c>
      <c r="F7" s="9">
        <v>1027.0029999999999</v>
      </c>
      <c r="G7" s="10" t="s">
        <v>152</v>
      </c>
      <c r="H7" s="9">
        <v>13232.373</v>
      </c>
      <c r="I7" s="10" t="s">
        <v>152</v>
      </c>
      <c r="J7" s="9">
        <v>4759.4849999999997</v>
      </c>
      <c r="K7" s="10" t="s">
        <v>152</v>
      </c>
      <c r="L7" s="9">
        <v>1646.0799460999999</v>
      </c>
      <c r="M7" s="10" t="s">
        <v>152</v>
      </c>
      <c r="N7" s="9">
        <v>33854.118999999999</v>
      </c>
      <c r="O7" s="10" t="s">
        <v>169</v>
      </c>
      <c r="P7" s="9">
        <v>1875.287</v>
      </c>
      <c r="Q7" s="10" t="s">
        <v>152</v>
      </c>
      <c r="R7" s="9">
        <v>101115.10654540401</v>
      </c>
      <c r="S7" s="10" t="s">
        <v>169</v>
      </c>
    </row>
    <row r="8" spans="1:19" x14ac:dyDescent="0.2">
      <c r="A8" s="12" t="s">
        <v>164</v>
      </c>
      <c r="B8" s="9">
        <v>1829.8530000000001</v>
      </c>
      <c r="C8" s="10" t="s">
        <v>152</v>
      </c>
      <c r="D8" s="9">
        <v>43457.852897680903</v>
      </c>
      <c r="E8" s="10" t="s">
        <v>152</v>
      </c>
      <c r="F8" s="9">
        <v>1290.77</v>
      </c>
      <c r="G8" s="10" t="s">
        <v>152</v>
      </c>
      <c r="H8" s="9">
        <v>14324.536</v>
      </c>
      <c r="I8" s="10" t="s">
        <v>152</v>
      </c>
      <c r="J8" s="9">
        <v>5307.28</v>
      </c>
      <c r="K8" s="10" t="s">
        <v>152</v>
      </c>
      <c r="L8" s="9">
        <v>1861.175</v>
      </c>
      <c r="M8" s="10" t="s">
        <v>152</v>
      </c>
      <c r="N8" s="9">
        <v>35031.447</v>
      </c>
      <c r="O8" s="10" t="s">
        <v>169</v>
      </c>
      <c r="P8" s="9">
        <v>1847.48</v>
      </c>
      <c r="Q8" s="10" t="s">
        <v>152</v>
      </c>
      <c r="R8" s="9">
        <v>104950.393897681</v>
      </c>
      <c r="S8" s="10" t="s">
        <v>169</v>
      </c>
    </row>
    <row r="9" spans="1:19" x14ac:dyDescent="0.2">
      <c r="A9" s="12" t="s">
        <v>165</v>
      </c>
      <c r="B9" s="9">
        <v>1990.6120000000001</v>
      </c>
      <c r="C9" s="10" t="s">
        <v>152</v>
      </c>
      <c r="D9" s="9">
        <v>47079.582000000002</v>
      </c>
      <c r="E9" s="10" t="s">
        <v>169</v>
      </c>
      <c r="F9" s="9">
        <v>1409.8734995299999</v>
      </c>
      <c r="G9" s="10" t="s">
        <v>169</v>
      </c>
      <c r="H9" s="9">
        <v>15150.472</v>
      </c>
      <c r="I9" s="10" t="s">
        <v>152</v>
      </c>
      <c r="J9" s="9">
        <v>5935.4110000000001</v>
      </c>
      <c r="K9" s="10" t="s">
        <v>152</v>
      </c>
      <c r="L9" s="9">
        <v>1909.2550000000001</v>
      </c>
      <c r="M9" s="10" t="s">
        <v>152</v>
      </c>
      <c r="N9" s="9">
        <v>34675.192999999999</v>
      </c>
      <c r="O9" s="10" t="s">
        <v>169</v>
      </c>
      <c r="P9" s="9">
        <v>1893.672</v>
      </c>
      <c r="Q9" s="10" t="s">
        <v>152</v>
      </c>
      <c r="R9" s="9">
        <v>110044.07049953</v>
      </c>
      <c r="S9" s="10" t="s">
        <v>169</v>
      </c>
    </row>
    <row r="10" spans="1:19" x14ac:dyDescent="0.2">
      <c r="A10" s="12" t="s">
        <v>166</v>
      </c>
      <c r="B10" s="9">
        <v>2120.578</v>
      </c>
      <c r="C10" s="10" t="s">
        <v>152</v>
      </c>
      <c r="D10" s="9">
        <v>49230.720000000001</v>
      </c>
      <c r="E10" s="10" t="s">
        <v>169</v>
      </c>
      <c r="F10" s="9">
        <v>1608.537</v>
      </c>
      <c r="G10" s="10" t="s">
        <v>169</v>
      </c>
      <c r="H10" s="9">
        <v>16740.832999999999</v>
      </c>
      <c r="I10" s="10" t="s">
        <v>152</v>
      </c>
      <c r="J10" s="9">
        <v>6600.8</v>
      </c>
      <c r="K10" s="10" t="s">
        <v>152</v>
      </c>
      <c r="L10" s="9">
        <v>2021.279</v>
      </c>
      <c r="M10" s="10" t="s">
        <v>152</v>
      </c>
      <c r="N10" s="9">
        <v>32418.159</v>
      </c>
      <c r="O10" s="10" t="s">
        <v>169</v>
      </c>
      <c r="P10" s="9">
        <v>1746.009</v>
      </c>
      <c r="Q10" s="10" t="s">
        <v>152</v>
      </c>
      <c r="R10" s="9">
        <v>112486.91499999999</v>
      </c>
      <c r="S10" s="10" t="s">
        <v>169</v>
      </c>
    </row>
    <row r="11" spans="1:19" x14ac:dyDescent="0.2">
      <c r="A11" s="12" t="s">
        <v>170</v>
      </c>
      <c r="B11" s="9">
        <v>2215.3249999999998</v>
      </c>
      <c r="C11" s="10" t="s">
        <v>152</v>
      </c>
      <c r="D11" s="9">
        <v>51837.141000000003</v>
      </c>
      <c r="E11" s="10" t="s">
        <v>169</v>
      </c>
      <c r="F11" s="9">
        <v>1597.181</v>
      </c>
      <c r="G11" s="10" t="s">
        <v>169</v>
      </c>
      <c r="H11" s="9">
        <v>19162.861000000001</v>
      </c>
      <c r="I11" s="10" t="s">
        <v>152</v>
      </c>
      <c r="J11" s="9">
        <v>7341.5708379999996</v>
      </c>
      <c r="K11" s="10" t="s">
        <v>152</v>
      </c>
      <c r="L11" s="9">
        <v>2150.0120000000002</v>
      </c>
      <c r="M11" s="10" t="s">
        <v>152</v>
      </c>
      <c r="N11" s="9">
        <v>31876.690999999999</v>
      </c>
      <c r="O11" s="10" t="s">
        <v>169</v>
      </c>
      <c r="P11" s="9">
        <v>1915.4290000000001</v>
      </c>
      <c r="Q11" s="10" t="s">
        <v>152</v>
      </c>
      <c r="R11" s="9">
        <v>118096.210838</v>
      </c>
      <c r="S11" s="10" t="s">
        <v>169</v>
      </c>
    </row>
    <row r="12" spans="1:19" x14ac:dyDescent="0.2">
      <c r="A12" s="12" t="s">
        <v>171</v>
      </c>
      <c r="B12" s="9">
        <v>2174.3780000000002</v>
      </c>
      <c r="C12" s="10" t="s">
        <v>152</v>
      </c>
      <c r="D12" s="9">
        <v>55496.847999999998</v>
      </c>
      <c r="E12" s="10" t="s">
        <v>169</v>
      </c>
      <c r="F12" s="9">
        <v>1736.617</v>
      </c>
      <c r="G12" s="10" t="s">
        <v>169</v>
      </c>
      <c r="H12" s="9">
        <v>21247.321</v>
      </c>
      <c r="I12" s="10" t="s">
        <v>152</v>
      </c>
      <c r="J12" s="9">
        <v>7809.7120000000004</v>
      </c>
      <c r="K12" s="10" t="s">
        <v>152</v>
      </c>
      <c r="L12" s="9">
        <v>2249.0219999999999</v>
      </c>
      <c r="M12" s="10" t="s">
        <v>152</v>
      </c>
      <c r="N12" s="9">
        <v>32659.433000000001</v>
      </c>
      <c r="O12" s="10" t="s">
        <v>169</v>
      </c>
      <c r="P12" s="9">
        <v>2047.3240000000001</v>
      </c>
      <c r="Q12" s="10" t="s">
        <v>152</v>
      </c>
      <c r="R12" s="9">
        <v>125420.655</v>
      </c>
      <c r="S12" s="10" t="s">
        <v>169</v>
      </c>
    </row>
    <row r="13" spans="1:19" x14ac:dyDescent="0.2">
      <c r="A13" s="12" t="s">
        <v>172</v>
      </c>
      <c r="B13" s="9">
        <v>2301.636</v>
      </c>
      <c r="C13" s="10" t="s">
        <v>152</v>
      </c>
      <c r="D13" s="9">
        <v>58090.858999999997</v>
      </c>
      <c r="E13" s="10" t="s">
        <v>169</v>
      </c>
      <c r="F13" s="9">
        <v>1904.5783300000001</v>
      </c>
      <c r="G13" s="10" t="s">
        <v>169</v>
      </c>
      <c r="H13" s="9">
        <v>22648.319</v>
      </c>
      <c r="I13" s="10" t="s">
        <v>152</v>
      </c>
      <c r="J13" s="9">
        <v>8189.3940000000002</v>
      </c>
      <c r="K13" s="10" t="s">
        <v>152</v>
      </c>
      <c r="L13" s="9">
        <v>2079.3088200000002</v>
      </c>
      <c r="M13" s="10" t="s">
        <v>152</v>
      </c>
      <c r="N13" s="9">
        <v>33414.731</v>
      </c>
      <c r="O13" s="10" t="s">
        <v>169</v>
      </c>
      <c r="P13" s="9">
        <v>2240.9769999999999</v>
      </c>
      <c r="Q13" s="10" t="s">
        <v>152</v>
      </c>
      <c r="R13" s="9">
        <v>130869.80315000001</v>
      </c>
      <c r="S13" s="10" t="s">
        <v>169</v>
      </c>
    </row>
    <row r="14" spans="1:19" x14ac:dyDescent="0.2">
      <c r="A14" s="12" t="s">
        <v>173</v>
      </c>
      <c r="B14" s="9">
        <v>2285.1579999999999</v>
      </c>
      <c r="C14" s="10" t="s">
        <v>152</v>
      </c>
      <c r="D14" s="9">
        <v>61530.771000000001</v>
      </c>
      <c r="E14" s="10" t="s">
        <v>169</v>
      </c>
      <c r="F14" s="9">
        <v>1821.623</v>
      </c>
      <c r="G14" s="10" t="s">
        <v>169</v>
      </c>
      <c r="H14" s="9">
        <v>21897.521419199998</v>
      </c>
      <c r="I14" s="10" t="s">
        <v>152</v>
      </c>
      <c r="J14" s="9">
        <v>8913.5419999999995</v>
      </c>
      <c r="K14" s="10" t="s">
        <v>152</v>
      </c>
      <c r="L14" s="9">
        <v>76.155000000000001</v>
      </c>
      <c r="M14" s="10" t="s">
        <v>169</v>
      </c>
      <c r="N14" s="9">
        <v>34449.548999999999</v>
      </c>
      <c r="O14" s="10" t="s">
        <v>169</v>
      </c>
      <c r="P14" s="9">
        <v>2805.42</v>
      </c>
      <c r="Q14" s="10" t="s">
        <v>152</v>
      </c>
      <c r="R14" s="9">
        <v>133779.73941919999</v>
      </c>
      <c r="S14" s="10" t="s">
        <v>169</v>
      </c>
    </row>
    <row r="15" spans="1:19" x14ac:dyDescent="0.2">
      <c r="A15" s="12" t="s">
        <v>174</v>
      </c>
      <c r="B15" s="9">
        <v>2249.9319999999998</v>
      </c>
      <c r="C15" s="10" t="s">
        <v>152</v>
      </c>
      <c r="D15" s="9">
        <v>56657.45</v>
      </c>
      <c r="E15" s="10" t="s">
        <v>169</v>
      </c>
      <c r="F15" s="9">
        <v>1964.9213698599999</v>
      </c>
      <c r="G15" s="10" t="s">
        <v>169</v>
      </c>
      <c r="H15" s="9">
        <v>24026.119132489999</v>
      </c>
      <c r="I15" s="10" t="s">
        <v>152</v>
      </c>
      <c r="J15" s="9">
        <v>8685.4240000000009</v>
      </c>
      <c r="K15" s="10" t="s">
        <v>152</v>
      </c>
      <c r="L15" s="9">
        <v>79.710999999999999</v>
      </c>
      <c r="M15" s="10" t="s">
        <v>169</v>
      </c>
      <c r="N15" s="9">
        <v>36171.063000000002</v>
      </c>
      <c r="O15" s="10" t="s">
        <v>169</v>
      </c>
      <c r="P15" s="9">
        <v>3018.3249999999998</v>
      </c>
      <c r="Q15" s="10" t="s">
        <v>152</v>
      </c>
      <c r="R15" s="9">
        <v>132852.94550234999</v>
      </c>
      <c r="S15" s="10" t="s">
        <v>169</v>
      </c>
    </row>
    <row r="16" spans="1:19" x14ac:dyDescent="0.2">
      <c r="A16" s="12" t="s">
        <v>176</v>
      </c>
      <c r="B16" s="9">
        <v>2239.0949999999998</v>
      </c>
      <c r="C16" s="10" t="s">
        <v>152</v>
      </c>
      <c r="D16" s="9">
        <v>59380.161</v>
      </c>
      <c r="E16" s="10" t="s">
        <v>169</v>
      </c>
      <c r="F16" s="9">
        <v>2047.32112525</v>
      </c>
      <c r="G16" s="10" t="s">
        <v>169</v>
      </c>
      <c r="H16" s="9">
        <v>25616.436000000002</v>
      </c>
      <c r="I16" s="10" t="s">
        <v>152</v>
      </c>
      <c r="J16" s="9">
        <v>8825.848</v>
      </c>
      <c r="K16" s="10" t="s">
        <v>152</v>
      </c>
      <c r="L16" s="9">
        <v>77.344999999999999</v>
      </c>
      <c r="M16" s="10" t="s">
        <v>169</v>
      </c>
      <c r="N16" s="9">
        <v>37861.052000000003</v>
      </c>
      <c r="O16" s="10" t="s">
        <v>169</v>
      </c>
      <c r="P16" s="9">
        <v>3327.0616212999998</v>
      </c>
      <c r="Q16" s="10" t="s">
        <v>152</v>
      </c>
      <c r="R16" s="9">
        <v>139374.31974655</v>
      </c>
      <c r="S16" s="10" t="s">
        <v>169</v>
      </c>
    </row>
    <row r="17" spans="1:19" x14ac:dyDescent="0.2">
      <c r="A17" s="12" t="s">
        <v>177</v>
      </c>
      <c r="B17" s="9">
        <v>2236.5230000000001</v>
      </c>
      <c r="C17" s="10" t="s">
        <v>152</v>
      </c>
      <c r="D17" s="9">
        <v>59264.343000000001</v>
      </c>
      <c r="E17" s="10" t="s">
        <v>169</v>
      </c>
      <c r="F17" s="9">
        <v>1904.287842</v>
      </c>
      <c r="G17" s="10" t="s">
        <v>169</v>
      </c>
      <c r="H17" s="9">
        <v>24961.631000000001</v>
      </c>
      <c r="I17" s="10" t="s">
        <v>152</v>
      </c>
      <c r="J17" s="9">
        <v>8673.1919999999991</v>
      </c>
      <c r="K17" s="10" t="s">
        <v>152</v>
      </c>
      <c r="L17" s="9">
        <v>89.49</v>
      </c>
      <c r="M17" s="10" t="s">
        <v>169</v>
      </c>
      <c r="N17" s="9">
        <v>37561.689050530003</v>
      </c>
      <c r="O17" s="10" t="s">
        <v>169</v>
      </c>
      <c r="P17" s="9">
        <v>3302.5610000000001</v>
      </c>
      <c r="Q17" s="10" t="s">
        <v>152</v>
      </c>
      <c r="R17" s="9">
        <v>137993.71689253001</v>
      </c>
      <c r="S17" s="10" t="s">
        <v>169</v>
      </c>
    </row>
    <row r="18" spans="1:19" x14ac:dyDescent="0.2">
      <c r="A18" s="12" t="s">
        <v>178</v>
      </c>
      <c r="B18" s="9">
        <v>2339.2449999999999</v>
      </c>
      <c r="C18" s="10" t="s">
        <v>152</v>
      </c>
      <c r="D18" s="9">
        <v>63927.173000000003</v>
      </c>
      <c r="E18" s="10" t="s">
        <v>169</v>
      </c>
      <c r="F18" s="9">
        <v>1787.787902</v>
      </c>
      <c r="G18" s="10" t="s">
        <v>169</v>
      </c>
      <c r="H18" s="9">
        <v>26217.917000000001</v>
      </c>
      <c r="I18" s="10" t="s">
        <v>152</v>
      </c>
      <c r="J18" s="9">
        <v>8889.3019999999997</v>
      </c>
      <c r="K18" s="10" t="s">
        <v>152</v>
      </c>
      <c r="L18" s="9">
        <v>83.388000000000005</v>
      </c>
      <c r="M18" s="10" t="s">
        <v>169</v>
      </c>
      <c r="N18" s="9">
        <v>39104.106</v>
      </c>
      <c r="O18" s="10" t="s">
        <v>169</v>
      </c>
      <c r="P18" s="9">
        <v>3311.3649999999998</v>
      </c>
      <c r="Q18" s="10" t="s">
        <v>152</v>
      </c>
      <c r="R18" s="9">
        <v>145660.283902</v>
      </c>
      <c r="S18" s="10" t="s">
        <v>169</v>
      </c>
    </row>
    <row r="19" spans="1:19" x14ac:dyDescent="0.2">
      <c r="A19" s="12" t="s">
        <v>179</v>
      </c>
      <c r="B19" s="9">
        <v>2364.98</v>
      </c>
      <c r="C19" s="10" t="s">
        <v>152</v>
      </c>
      <c r="D19" s="9">
        <v>67071.183999999994</v>
      </c>
      <c r="E19" s="10" t="s">
        <v>169</v>
      </c>
      <c r="F19" s="9">
        <v>1828.806846</v>
      </c>
      <c r="G19" s="10" t="s">
        <v>169</v>
      </c>
      <c r="H19" s="9">
        <v>27586.187999999998</v>
      </c>
      <c r="I19" s="10" t="s">
        <v>152</v>
      </c>
      <c r="J19" s="9">
        <v>8953.6209999999992</v>
      </c>
      <c r="K19" s="10" t="s">
        <v>152</v>
      </c>
      <c r="L19" s="9">
        <v>90.635999999999996</v>
      </c>
      <c r="M19" s="10" t="s">
        <v>169</v>
      </c>
      <c r="N19" s="9">
        <v>39785.9</v>
      </c>
      <c r="O19" s="10" t="s">
        <v>169</v>
      </c>
      <c r="P19" s="9">
        <v>3802.0949999999998</v>
      </c>
      <c r="Q19" s="10" t="s">
        <v>152</v>
      </c>
      <c r="R19" s="9">
        <v>151483.41084600001</v>
      </c>
      <c r="S19" s="10" t="s">
        <v>169</v>
      </c>
    </row>
    <row r="20" spans="1:19" x14ac:dyDescent="0.2">
      <c r="A20" s="12" t="s">
        <v>180</v>
      </c>
      <c r="B20" s="9">
        <v>2375.3939999999998</v>
      </c>
      <c r="C20" s="10" t="s">
        <v>152</v>
      </c>
      <c r="D20" s="9">
        <v>68825.195000000007</v>
      </c>
      <c r="E20" s="10" t="s">
        <v>169</v>
      </c>
      <c r="F20" s="9">
        <v>1838.648786</v>
      </c>
      <c r="G20" s="10" t="s">
        <v>169</v>
      </c>
      <c r="H20" s="9">
        <v>28347.853999999999</v>
      </c>
      <c r="I20" s="10" t="s">
        <v>152</v>
      </c>
      <c r="J20" s="9">
        <v>8901.5280000000002</v>
      </c>
      <c r="K20" s="10" t="s">
        <v>152</v>
      </c>
      <c r="L20" s="9">
        <v>110.199</v>
      </c>
      <c r="M20" s="10" t="s">
        <v>169</v>
      </c>
      <c r="N20" s="9">
        <v>38608.125</v>
      </c>
      <c r="O20" s="10" t="s">
        <v>169</v>
      </c>
      <c r="P20" s="9">
        <v>3830.8960000000002</v>
      </c>
      <c r="Q20" s="10" t="s">
        <v>152</v>
      </c>
      <c r="R20" s="9">
        <v>152837.839786</v>
      </c>
      <c r="S20" s="10" t="s">
        <v>169</v>
      </c>
    </row>
    <row r="21" spans="1:19" x14ac:dyDescent="0.2">
      <c r="A21" s="12" t="s">
        <v>181</v>
      </c>
      <c r="B21" s="9">
        <v>2323.6080000000002</v>
      </c>
      <c r="C21" s="10" t="s">
        <v>152</v>
      </c>
      <c r="D21" s="9">
        <v>71157.419571139995</v>
      </c>
      <c r="E21" s="10" t="s">
        <v>169</v>
      </c>
      <c r="F21" s="9">
        <v>1939.3958</v>
      </c>
      <c r="G21" s="10" t="s">
        <v>169</v>
      </c>
      <c r="H21" s="9">
        <v>28865.043000000001</v>
      </c>
      <c r="I21" s="10" t="s">
        <v>152</v>
      </c>
      <c r="J21" s="9">
        <v>8724.6319999999996</v>
      </c>
      <c r="K21" s="10" t="s">
        <v>169</v>
      </c>
      <c r="L21" s="9">
        <v>93.648539999999997</v>
      </c>
      <c r="M21" s="10" t="s">
        <v>169</v>
      </c>
      <c r="N21" s="9">
        <v>39554.653439180001</v>
      </c>
      <c r="O21" s="10" t="s">
        <v>169</v>
      </c>
      <c r="P21" s="9">
        <v>4302.9359999999997</v>
      </c>
      <c r="Q21" s="10" t="s">
        <v>152</v>
      </c>
      <c r="R21" s="9">
        <v>156961.33635031999</v>
      </c>
      <c r="S21" s="10" t="s">
        <v>169</v>
      </c>
    </row>
    <row r="22" spans="1:19" x14ac:dyDescent="0.2">
      <c r="A22" s="12" t="s">
        <v>182</v>
      </c>
      <c r="B22" s="9">
        <v>2165.1880000000001</v>
      </c>
      <c r="C22" s="10" t="s">
        <v>152</v>
      </c>
      <c r="D22" s="9">
        <v>76140.569000000003</v>
      </c>
      <c r="E22" s="10" t="s">
        <v>169</v>
      </c>
      <c r="F22" s="9">
        <v>2106.5714349999998</v>
      </c>
      <c r="G22" s="10" t="s">
        <v>169</v>
      </c>
      <c r="H22" s="9">
        <v>31179.296999999999</v>
      </c>
      <c r="I22" s="10" t="s">
        <v>152</v>
      </c>
      <c r="J22" s="9">
        <v>8497.366</v>
      </c>
      <c r="K22" s="10" t="s">
        <v>169</v>
      </c>
      <c r="L22" s="9">
        <v>93.772300000000001</v>
      </c>
      <c r="M22" s="10" t="s">
        <v>169</v>
      </c>
      <c r="N22" s="9">
        <v>42355.320077999997</v>
      </c>
      <c r="O22" s="10" t="s">
        <v>169</v>
      </c>
      <c r="P22" s="9">
        <v>4553.0240000000003</v>
      </c>
      <c r="Q22" s="10" t="s">
        <v>152</v>
      </c>
      <c r="R22" s="9">
        <v>167091.10781300001</v>
      </c>
      <c r="S22" s="10" t="s">
        <v>169</v>
      </c>
    </row>
    <row r="23" spans="1:19" x14ac:dyDescent="0.2">
      <c r="A23" s="12" t="s">
        <v>184</v>
      </c>
      <c r="B23" s="9">
        <v>2220.4450000000002</v>
      </c>
      <c r="C23" s="10" t="s">
        <v>152</v>
      </c>
      <c r="D23" s="9">
        <v>81057.679000000004</v>
      </c>
      <c r="E23" s="10" t="s">
        <v>169</v>
      </c>
      <c r="F23" s="9">
        <v>2135.1743000000001</v>
      </c>
      <c r="G23" s="10" t="s">
        <v>169</v>
      </c>
      <c r="H23" s="9">
        <v>32814.517</v>
      </c>
      <c r="I23" s="10" t="s">
        <v>152</v>
      </c>
      <c r="J23" s="9">
        <v>8464.31</v>
      </c>
      <c r="K23" s="10" t="s">
        <v>169</v>
      </c>
      <c r="L23" s="9">
        <v>100.79</v>
      </c>
      <c r="M23" s="10" t="s">
        <v>169</v>
      </c>
      <c r="N23" s="9">
        <v>44277.118999999999</v>
      </c>
      <c r="O23" s="10" t="s">
        <v>169</v>
      </c>
      <c r="P23" s="9">
        <v>5272.53</v>
      </c>
      <c r="Q23" s="10" t="s">
        <v>152</v>
      </c>
      <c r="R23" s="9">
        <v>176342.5643</v>
      </c>
      <c r="S23" s="10" t="s">
        <v>169</v>
      </c>
    </row>
    <row r="24" spans="1:19" x14ac:dyDescent="0.2">
      <c r="A24" s="12" t="s">
        <v>185</v>
      </c>
      <c r="B24" s="9">
        <v>2279.5619999999999</v>
      </c>
      <c r="C24" s="10" t="s">
        <v>152</v>
      </c>
      <c r="D24" s="9">
        <v>82282.914999999994</v>
      </c>
      <c r="E24" s="10" t="s">
        <v>169</v>
      </c>
      <c r="F24" s="9">
        <v>2143.5698579999998</v>
      </c>
      <c r="G24" s="10" t="s">
        <v>169</v>
      </c>
      <c r="H24" s="9">
        <v>33738.010296</v>
      </c>
      <c r="I24" s="10" t="s">
        <v>152</v>
      </c>
      <c r="J24" s="9">
        <v>8030.9</v>
      </c>
      <c r="K24" s="10" t="s">
        <v>169</v>
      </c>
      <c r="L24" s="9">
        <v>96.143100000000004</v>
      </c>
      <c r="M24" s="10" t="s">
        <v>169</v>
      </c>
      <c r="N24" s="9">
        <v>41659.438732859999</v>
      </c>
      <c r="O24" s="10" t="s">
        <v>169</v>
      </c>
      <c r="P24" s="9">
        <v>4408.951</v>
      </c>
      <c r="Q24" s="10" t="s">
        <v>152</v>
      </c>
      <c r="R24" s="9">
        <v>174639.48998685999</v>
      </c>
      <c r="S24" s="10" t="s">
        <v>169</v>
      </c>
    </row>
    <row r="25" spans="1:19" x14ac:dyDescent="0.2">
      <c r="A25" s="12" t="s">
        <v>187</v>
      </c>
      <c r="B25" s="9">
        <v>2247.0079999999998</v>
      </c>
      <c r="C25" s="10" t="s">
        <v>152</v>
      </c>
      <c r="D25" s="9">
        <v>85182.433999999994</v>
      </c>
      <c r="E25" s="10" t="s">
        <v>169</v>
      </c>
      <c r="F25" s="9">
        <v>2387.6880000000001</v>
      </c>
      <c r="G25" s="10" t="s">
        <v>169</v>
      </c>
      <c r="H25" s="9">
        <v>35271.285148280003</v>
      </c>
      <c r="I25" s="10" t="s">
        <v>152</v>
      </c>
      <c r="J25" s="9">
        <v>8034.7529999999997</v>
      </c>
      <c r="K25" s="10" t="s">
        <v>169</v>
      </c>
      <c r="L25" s="9">
        <v>99.470626999999993</v>
      </c>
      <c r="M25" s="10" t="s">
        <v>169</v>
      </c>
      <c r="N25" s="9">
        <v>43985.73251365</v>
      </c>
      <c r="O25" s="10" t="s">
        <v>169</v>
      </c>
      <c r="P25" s="9">
        <v>4198.442</v>
      </c>
      <c r="Q25" s="10" t="s">
        <v>152</v>
      </c>
      <c r="R25" s="9">
        <v>181406.81328892999</v>
      </c>
      <c r="S25" s="10" t="s">
        <v>169</v>
      </c>
    </row>
    <row r="26" spans="1:19" x14ac:dyDescent="0.2">
      <c r="A26" s="12" t="s">
        <v>188</v>
      </c>
      <c r="B26" s="9">
        <v>2240.1489999999999</v>
      </c>
      <c r="C26" s="10" t="s">
        <v>152</v>
      </c>
      <c r="D26" s="9">
        <v>88467.141300000003</v>
      </c>
      <c r="E26" s="10" t="s">
        <v>169</v>
      </c>
      <c r="F26" s="9">
        <v>2383.5</v>
      </c>
      <c r="G26" s="10" t="s">
        <v>169</v>
      </c>
      <c r="H26" s="9">
        <v>36684.443893379997</v>
      </c>
      <c r="I26" s="10" t="s">
        <v>152</v>
      </c>
      <c r="J26" s="9">
        <v>8189.78</v>
      </c>
      <c r="K26" s="10" t="s">
        <v>169</v>
      </c>
      <c r="L26" s="9">
        <v>120.26936600000001</v>
      </c>
      <c r="M26" s="10" t="s">
        <v>169</v>
      </c>
      <c r="N26" s="9">
        <v>44179.197302139997</v>
      </c>
      <c r="O26" s="10" t="s">
        <v>169</v>
      </c>
      <c r="P26" s="9">
        <v>4335.66</v>
      </c>
      <c r="Q26" s="10" t="s">
        <v>152</v>
      </c>
      <c r="R26" s="9">
        <v>186600.14086151999</v>
      </c>
      <c r="S26" s="10" t="s">
        <v>169</v>
      </c>
    </row>
    <row r="27" spans="1:19" x14ac:dyDescent="0.2">
      <c r="A27" s="12" t="s">
        <v>189</v>
      </c>
      <c r="B27" s="9">
        <v>1768.7550000000001</v>
      </c>
      <c r="C27" s="10" t="s">
        <v>152</v>
      </c>
      <c r="D27" s="9">
        <v>75960.441000000006</v>
      </c>
      <c r="E27" s="10" t="s">
        <v>169</v>
      </c>
      <c r="F27" s="9">
        <v>2085.9290000000001</v>
      </c>
      <c r="G27" s="10" t="s">
        <v>152</v>
      </c>
      <c r="H27" s="9">
        <v>28564.074056410002</v>
      </c>
      <c r="I27" s="10" t="s">
        <v>152</v>
      </c>
      <c r="J27" s="9">
        <v>6304.8519999999999</v>
      </c>
      <c r="K27" s="10" t="s">
        <v>169</v>
      </c>
      <c r="L27" s="9">
        <v>132.997468</v>
      </c>
      <c r="M27" s="10" t="s">
        <v>169</v>
      </c>
      <c r="N27" s="9">
        <v>33296.204711480001</v>
      </c>
      <c r="O27" s="10" t="s">
        <v>169</v>
      </c>
      <c r="P27" s="9">
        <v>3513.5030000000002</v>
      </c>
      <c r="Q27" s="10" t="s">
        <v>152</v>
      </c>
      <c r="R27" s="9">
        <v>151626.75623589</v>
      </c>
      <c r="S27" s="10" t="s">
        <v>169</v>
      </c>
    </row>
    <row r="28" spans="1:19" x14ac:dyDescent="0.2">
      <c r="A28" s="12" t="s">
        <v>190</v>
      </c>
      <c r="B28" s="9">
        <v>2277.6752200000001</v>
      </c>
      <c r="C28" s="10" t="s">
        <v>152</v>
      </c>
      <c r="D28" s="9">
        <v>88301.258000000002</v>
      </c>
      <c r="E28" s="10" t="s">
        <v>169</v>
      </c>
      <c r="F28" s="9">
        <v>3005.7040000000002</v>
      </c>
      <c r="G28" s="10" t="s">
        <v>152</v>
      </c>
      <c r="H28" s="9">
        <v>42026.793534559998</v>
      </c>
      <c r="I28" s="10" t="s">
        <v>152</v>
      </c>
      <c r="J28" s="9">
        <v>9291.1769999999997</v>
      </c>
      <c r="K28" s="10" t="s">
        <v>169</v>
      </c>
      <c r="L28" s="9">
        <v>143.88812315000001</v>
      </c>
      <c r="M28" s="10" t="s">
        <v>169</v>
      </c>
      <c r="N28" s="9">
        <v>22753.61984119</v>
      </c>
      <c r="O28" s="10" t="s">
        <v>169</v>
      </c>
      <c r="P28" s="9">
        <v>3783.893</v>
      </c>
      <c r="Q28" s="10" t="s">
        <v>152</v>
      </c>
      <c r="R28" s="9">
        <v>171584.0087189</v>
      </c>
      <c r="S28" s="10" t="s">
        <v>169</v>
      </c>
    </row>
    <row r="29" spans="1:19" x14ac:dyDescent="0.2">
      <c r="A29" s="12" t="s">
        <v>191</v>
      </c>
      <c r="B29" s="9">
        <v>2184.5120700000002</v>
      </c>
      <c r="C29" s="10" t="s">
        <v>152</v>
      </c>
      <c r="D29" s="9">
        <v>91079.322</v>
      </c>
      <c r="E29" s="10" t="s">
        <v>169</v>
      </c>
      <c r="F29" s="9">
        <v>2791.2420000000002</v>
      </c>
      <c r="G29" s="10" t="s">
        <v>152</v>
      </c>
      <c r="H29" s="9">
        <v>41639.539447319999</v>
      </c>
      <c r="I29" s="10" t="s">
        <v>152</v>
      </c>
      <c r="J29" s="9">
        <v>10080.058999999999</v>
      </c>
      <c r="K29" s="10" t="s">
        <v>169</v>
      </c>
      <c r="L29" s="9">
        <v>151.59714399999999</v>
      </c>
      <c r="M29" s="10" t="s">
        <v>169</v>
      </c>
      <c r="N29" s="9">
        <v>32247.110741479999</v>
      </c>
      <c r="O29" s="10" t="s">
        <v>169</v>
      </c>
      <c r="P29" s="9">
        <v>3842.6840900000002</v>
      </c>
      <c r="Q29" s="10" t="s">
        <v>152</v>
      </c>
      <c r="R29" s="9">
        <v>184016.06649279999</v>
      </c>
      <c r="S29" s="10" t="s">
        <v>169</v>
      </c>
    </row>
    <row r="30" spans="1:19" x14ac:dyDescent="0.2">
      <c r="A30" s="12" t="s">
        <v>192</v>
      </c>
      <c r="B30" s="9">
        <v>2669.9616099999998</v>
      </c>
      <c r="C30" s="10" t="s">
        <v>152</v>
      </c>
      <c r="D30" s="9">
        <v>108372.679</v>
      </c>
      <c r="E30" s="10" t="s">
        <v>169</v>
      </c>
      <c r="F30" s="9">
        <v>3179.5770000000002</v>
      </c>
      <c r="G30" s="10" t="s">
        <v>152</v>
      </c>
      <c r="H30" s="9">
        <v>47131.556391450002</v>
      </c>
      <c r="I30" s="10" t="s">
        <v>152</v>
      </c>
      <c r="J30" s="9">
        <v>11125.54024045</v>
      </c>
      <c r="K30" s="10" t="s">
        <v>169</v>
      </c>
      <c r="L30" s="9">
        <v>152.42681200000001</v>
      </c>
      <c r="M30" s="10" t="s">
        <v>169</v>
      </c>
      <c r="N30" s="9">
        <v>44046.180087879999</v>
      </c>
      <c r="O30" s="10" t="s">
        <v>169</v>
      </c>
      <c r="P30" s="9">
        <v>4300.5315270000001</v>
      </c>
      <c r="Q30" s="10" t="s">
        <v>152</v>
      </c>
      <c r="R30" s="9">
        <v>220978.45266878</v>
      </c>
      <c r="S30" s="10" t="s">
        <v>169</v>
      </c>
    </row>
    <row r="31" spans="1:19" x14ac:dyDescent="0.2">
      <c r="A31" s="12" t="s">
        <v>193</v>
      </c>
      <c r="B31" s="9">
        <v>2618.1343400000001</v>
      </c>
      <c r="C31" s="10" t="s">
        <v>152</v>
      </c>
      <c r="D31" s="9">
        <v>116852.98699999999</v>
      </c>
      <c r="E31" s="10" t="s">
        <v>424</v>
      </c>
      <c r="F31" s="9">
        <v>3147.8507719999998</v>
      </c>
      <c r="G31" s="10" t="s">
        <v>169</v>
      </c>
      <c r="H31" s="9">
        <v>49155.438437589997</v>
      </c>
      <c r="I31" s="10" t="s">
        <v>152</v>
      </c>
      <c r="J31" s="9">
        <v>11619.788</v>
      </c>
      <c r="K31" s="10" t="s">
        <v>152</v>
      </c>
      <c r="L31" s="9">
        <v>177.37747300000001</v>
      </c>
      <c r="M31" s="10" t="s">
        <v>152</v>
      </c>
      <c r="N31" s="9">
        <v>43751.979725149999</v>
      </c>
      <c r="O31" s="10" t="s">
        <v>169</v>
      </c>
      <c r="P31" s="9">
        <v>4708.908539</v>
      </c>
      <c r="Q31" s="10" t="s">
        <v>152</v>
      </c>
      <c r="R31" s="9">
        <v>232032.46428674</v>
      </c>
      <c r="S31" s="10" t="s">
        <v>424</v>
      </c>
    </row>
    <row r="32" spans="1:19" x14ac:dyDescent="0.2">
      <c r="A32" s="15" t="s">
        <v>195</v>
      </c>
      <c r="B32" s="13">
        <v>2693.0601459999998</v>
      </c>
      <c r="C32" s="14" t="s">
        <v>152</v>
      </c>
      <c r="D32" s="13">
        <v>126887.35400000001</v>
      </c>
      <c r="E32" s="14" t="s">
        <v>169</v>
      </c>
      <c r="F32" s="13">
        <v>3365.4092009999999</v>
      </c>
      <c r="G32" s="14" t="s">
        <v>169</v>
      </c>
      <c r="H32" s="13">
        <v>53202.549667469997</v>
      </c>
      <c r="I32" s="14" t="s">
        <v>152</v>
      </c>
      <c r="J32" s="13">
        <v>12366.01</v>
      </c>
      <c r="K32" s="14" t="s">
        <v>152</v>
      </c>
      <c r="L32" s="13">
        <v>160.72235499999999</v>
      </c>
      <c r="M32" s="14" t="s">
        <v>152</v>
      </c>
      <c r="N32" s="13">
        <v>45227.465786699999</v>
      </c>
      <c r="O32" s="14" t="s">
        <v>169</v>
      </c>
      <c r="P32" s="13">
        <v>4943.4943240000002</v>
      </c>
      <c r="Q32" s="14" t="s">
        <v>152</v>
      </c>
      <c r="R32" s="13">
        <v>248846.06548016999</v>
      </c>
      <c r="S32" s="14" t="s">
        <v>169</v>
      </c>
    </row>
    <row r="34" spans="1:2" x14ac:dyDescent="0.2">
      <c r="A34" s="16" t="s">
        <v>196</v>
      </c>
      <c r="B34" s="16" t="s">
        <v>197</v>
      </c>
    </row>
    <row r="37" spans="1:2" x14ac:dyDescent="0.2">
      <c r="B37" s="16" t="s">
        <v>203</v>
      </c>
    </row>
    <row r="38" spans="1:2" x14ac:dyDescent="0.2">
      <c r="B38" s="16" t="s">
        <v>325</v>
      </c>
    </row>
    <row r="41" spans="1:2" x14ac:dyDescent="0.2">
      <c r="A41" s="17" t="str">
        <f>HYPERLINK("#'MINOR_GAMING 15'!A2", "&lt;&lt;&lt; Previous table")</f>
        <v>&lt;&lt;&lt; Previous table</v>
      </c>
    </row>
    <row r="42" spans="1:2" x14ac:dyDescent="0.2">
      <c r="A42" s="17" t="str">
        <f>HYPERLINK("#'GAMING 2'!A2",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HYPERLINK("#'INDEX'!B97", "Link to index")</f>
        <v>Link to index</v>
      </c>
    </row>
    <row r="2" spans="1:19" ht="15.75" customHeight="1" x14ac:dyDescent="0.2">
      <c r="A2" s="27" t="s">
        <v>425</v>
      </c>
      <c r="B2" s="28"/>
      <c r="C2" s="28"/>
      <c r="D2" s="28"/>
      <c r="E2" s="28"/>
      <c r="F2" s="28"/>
      <c r="G2" s="28"/>
      <c r="H2" s="28"/>
      <c r="I2" s="28"/>
      <c r="J2" s="28"/>
      <c r="K2" s="28"/>
      <c r="L2" s="28"/>
      <c r="M2" s="28"/>
      <c r="N2" s="28"/>
      <c r="O2" s="28"/>
      <c r="P2" s="28"/>
      <c r="Q2" s="28"/>
      <c r="R2" s="28"/>
      <c r="S2" s="28"/>
    </row>
    <row r="3" spans="1:19" ht="15.75" customHeight="1" x14ac:dyDescent="0.2">
      <c r="A3" s="27" t="s">
        <v>108</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3464.6614730290498</v>
      </c>
      <c r="C7" s="10" t="s">
        <v>152</v>
      </c>
      <c r="D7" s="9">
        <v>86904.674314776697</v>
      </c>
      <c r="E7" s="10" t="s">
        <v>152</v>
      </c>
      <c r="F7" s="9">
        <v>2075.31311618257</v>
      </c>
      <c r="G7" s="10" t="s">
        <v>152</v>
      </c>
      <c r="H7" s="9">
        <v>26739.276560165999</v>
      </c>
      <c r="I7" s="10" t="s">
        <v>152</v>
      </c>
      <c r="J7" s="9">
        <v>9617.7145020746902</v>
      </c>
      <c r="K7" s="10" t="s">
        <v>152</v>
      </c>
      <c r="L7" s="9">
        <v>3326.31092842614</v>
      </c>
      <c r="M7" s="10" t="s">
        <v>152</v>
      </c>
      <c r="N7" s="9">
        <v>68410.605614107903</v>
      </c>
      <c r="O7" s="10" t="s">
        <v>169</v>
      </c>
      <c r="P7" s="9">
        <v>3789.4803692946102</v>
      </c>
      <c r="Q7" s="10" t="s">
        <v>152</v>
      </c>
      <c r="R7" s="9">
        <v>204328.03687805799</v>
      </c>
      <c r="S7" s="10" t="s">
        <v>169</v>
      </c>
    </row>
    <row r="8" spans="1:19" x14ac:dyDescent="0.2">
      <c r="A8" s="12" t="s">
        <v>164</v>
      </c>
      <c r="B8" s="9">
        <v>3487.82156947162</v>
      </c>
      <c r="C8" s="10" t="s">
        <v>152</v>
      </c>
      <c r="D8" s="9">
        <v>82833.559143524806</v>
      </c>
      <c r="E8" s="10" t="s">
        <v>152</v>
      </c>
      <c r="F8" s="9">
        <v>2460.2935029354198</v>
      </c>
      <c r="G8" s="10" t="s">
        <v>152</v>
      </c>
      <c r="H8" s="9">
        <v>27303.518716242699</v>
      </c>
      <c r="I8" s="10" t="s">
        <v>152</v>
      </c>
      <c r="J8" s="9">
        <v>10116.0288062622</v>
      </c>
      <c r="K8" s="10" t="s">
        <v>152</v>
      </c>
      <c r="L8" s="9">
        <v>3547.5233855185902</v>
      </c>
      <c r="M8" s="10" t="s">
        <v>152</v>
      </c>
      <c r="N8" s="9">
        <v>66772.268841487297</v>
      </c>
      <c r="O8" s="10" t="s">
        <v>169</v>
      </c>
      <c r="P8" s="9">
        <v>3521.4198043052802</v>
      </c>
      <c r="Q8" s="10" t="s">
        <v>152</v>
      </c>
      <c r="R8" s="9">
        <v>200042.43376974799</v>
      </c>
      <c r="S8" s="10" t="s">
        <v>169</v>
      </c>
    </row>
    <row r="9" spans="1:19" x14ac:dyDescent="0.2">
      <c r="A9" s="12" t="s">
        <v>165</v>
      </c>
      <c r="B9" s="9">
        <v>3686.0381901140699</v>
      </c>
      <c r="C9" s="10" t="s">
        <v>152</v>
      </c>
      <c r="D9" s="9">
        <v>87177.781117870705</v>
      </c>
      <c r="E9" s="10" t="s">
        <v>169</v>
      </c>
      <c r="F9" s="9">
        <v>2610.6783052133501</v>
      </c>
      <c r="G9" s="10" t="s">
        <v>169</v>
      </c>
      <c r="H9" s="9">
        <v>28054.296060836499</v>
      </c>
      <c r="I9" s="10" t="s">
        <v>152</v>
      </c>
      <c r="J9" s="9">
        <v>10990.6659961977</v>
      </c>
      <c r="K9" s="10" t="s">
        <v>152</v>
      </c>
      <c r="L9" s="9">
        <v>3535.3885361216699</v>
      </c>
      <c r="M9" s="10" t="s">
        <v>152</v>
      </c>
      <c r="N9" s="9">
        <v>64208.4372281369</v>
      </c>
      <c r="O9" s="10" t="s">
        <v>169</v>
      </c>
      <c r="P9" s="9">
        <v>3506.5333231939198</v>
      </c>
      <c r="Q9" s="10" t="s">
        <v>152</v>
      </c>
      <c r="R9" s="9">
        <v>203769.81875768499</v>
      </c>
      <c r="S9" s="10" t="s">
        <v>169</v>
      </c>
    </row>
    <row r="10" spans="1:19" x14ac:dyDescent="0.2">
      <c r="A10" s="12" t="s">
        <v>166</v>
      </c>
      <c r="B10" s="9">
        <v>3810.78039114391</v>
      </c>
      <c r="C10" s="10" t="s">
        <v>152</v>
      </c>
      <c r="D10" s="9">
        <v>88469.9654612546</v>
      </c>
      <c r="E10" s="10" t="s">
        <v>169</v>
      </c>
      <c r="F10" s="9">
        <v>2890.61815129151</v>
      </c>
      <c r="G10" s="10" t="s">
        <v>169</v>
      </c>
      <c r="H10" s="9">
        <v>30084.079966789701</v>
      </c>
      <c r="I10" s="10" t="s">
        <v>152</v>
      </c>
      <c r="J10" s="9">
        <v>11861.954243542399</v>
      </c>
      <c r="K10" s="10" t="s">
        <v>152</v>
      </c>
      <c r="L10" s="9">
        <v>3632.3353247232499</v>
      </c>
      <c r="M10" s="10" t="s">
        <v>152</v>
      </c>
      <c r="N10" s="9">
        <v>58256.986837638397</v>
      </c>
      <c r="O10" s="10" t="s">
        <v>169</v>
      </c>
      <c r="P10" s="9">
        <v>3137.6619298893002</v>
      </c>
      <c r="Q10" s="10" t="s">
        <v>152</v>
      </c>
      <c r="R10" s="9">
        <v>202144.38230627301</v>
      </c>
      <c r="S10" s="10" t="s">
        <v>169</v>
      </c>
    </row>
    <row r="11" spans="1:19" x14ac:dyDescent="0.2">
      <c r="A11" s="12" t="s">
        <v>170</v>
      </c>
      <c r="B11" s="9">
        <v>3887.7955855855898</v>
      </c>
      <c r="C11" s="10" t="s">
        <v>152</v>
      </c>
      <c r="D11" s="9">
        <v>90971.847448648696</v>
      </c>
      <c r="E11" s="10" t="s">
        <v>169</v>
      </c>
      <c r="F11" s="9">
        <v>2802.9807099099098</v>
      </c>
      <c r="G11" s="10" t="s">
        <v>169</v>
      </c>
      <c r="H11" s="9">
        <v>33629.9578630631</v>
      </c>
      <c r="I11" s="10" t="s">
        <v>152</v>
      </c>
      <c r="J11" s="9">
        <v>12884.1261193009</v>
      </c>
      <c r="K11" s="10" t="s">
        <v>152</v>
      </c>
      <c r="L11" s="9">
        <v>3773.1742126126101</v>
      </c>
      <c r="M11" s="10" t="s">
        <v>152</v>
      </c>
      <c r="N11" s="9">
        <v>55942.156818017997</v>
      </c>
      <c r="O11" s="10" t="s">
        <v>169</v>
      </c>
      <c r="P11" s="9">
        <v>3361.4916144144099</v>
      </c>
      <c r="Q11" s="10" t="s">
        <v>152</v>
      </c>
      <c r="R11" s="9">
        <v>207253.530371553</v>
      </c>
      <c r="S11" s="10" t="s">
        <v>169</v>
      </c>
    </row>
    <row r="12" spans="1:19" x14ac:dyDescent="0.2">
      <c r="A12" s="12" t="s">
        <v>171</v>
      </c>
      <c r="B12" s="9">
        <v>3728.5988943662001</v>
      </c>
      <c r="C12" s="10" t="s">
        <v>152</v>
      </c>
      <c r="D12" s="9">
        <v>95165.369633802795</v>
      </c>
      <c r="E12" s="10" t="s">
        <v>169</v>
      </c>
      <c r="F12" s="9">
        <v>2977.9312640845101</v>
      </c>
      <c r="G12" s="10" t="s">
        <v>169</v>
      </c>
      <c r="H12" s="9">
        <v>36434.666644366203</v>
      </c>
      <c r="I12" s="10" t="s">
        <v>152</v>
      </c>
      <c r="J12" s="9">
        <v>13392.0061408451</v>
      </c>
      <c r="K12" s="10" t="s">
        <v>152</v>
      </c>
      <c r="L12" s="9">
        <v>3856.5975845070402</v>
      </c>
      <c r="M12" s="10" t="s">
        <v>152</v>
      </c>
      <c r="N12" s="9">
        <v>56004.027714788703</v>
      </c>
      <c r="O12" s="10" t="s">
        <v>169</v>
      </c>
      <c r="P12" s="9">
        <v>3510.7281267605599</v>
      </c>
      <c r="Q12" s="10" t="s">
        <v>152</v>
      </c>
      <c r="R12" s="9">
        <v>215069.92600352099</v>
      </c>
      <c r="S12" s="10" t="s">
        <v>169</v>
      </c>
    </row>
    <row r="13" spans="1:19" x14ac:dyDescent="0.2">
      <c r="A13" s="12" t="s">
        <v>172</v>
      </c>
      <c r="B13" s="9">
        <v>3825.58611604096</v>
      </c>
      <c r="C13" s="10" t="s">
        <v>152</v>
      </c>
      <c r="D13" s="9">
        <v>96553.748576791797</v>
      </c>
      <c r="E13" s="10" t="s">
        <v>169</v>
      </c>
      <c r="F13" s="9">
        <v>3165.6301935494898</v>
      </c>
      <c r="G13" s="10" t="s">
        <v>169</v>
      </c>
      <c r="H13" s="9">
        <v>37644.134310580201</v>
      </c>
      <c r="I13" s="10" t="s">
        <v>152</v>
      </c>
      <c r="J13" s="9">
        <v>13611.723133105799</v>
      </c>
      <c r="K13" s="10" t="s">
        <v>152</v>
      </c>
      <c r="L13" s="9">
        <v>3456.05254382253</v>
      </c>
      <c r="M13" s="10" t="s">
        <v>152</v>
      </c>
      <c r="N13" s="9">
        <v>55539.160399317399</v>
      </c>
      <c r="O13" s="10" t="s">
        <v>169</v>
      </c>
      <c r="P13" s="9">
        <v>3724.7638191126298</v>
      </c>
      <c r="Q13" s="10" t="s">
        <v>152</v>
      </c>
      <c r="R13" s="9">
        <v>217520.79909232099</v>
      </c>
      <c r="S13" s="10" t="s">
        <v>169</v>
      </c>
    </row>
    <row r="14" spans="1:19" x14ac:dyDescent="0.2">
      <c r="A14" s="12" t="s">
        <v>173</v>
      </c>
      <c r="B14" s="9">
        <v>3691.1175655058</v>
      </c>
      <c r="C14" s="10" t="s">
        <v>152</v>
      </c>
      <c r="D14" s="9">
        <v>99388.011532338307</v>
      </c>
      <c r="E14" s="10" t="s">
        <v>169</v>
      </c>
      <c r="F14" s="9">
        <v>2942.3893897180801</v>
      </c>
      <c r="G14" s="10" t="s">
        <v>169</v>
      </c>
      <c r="H14" s="9">
        <v>35370.125808127399</v>
      </c>
      <c r="I14" s="10" t="s">
        <v>152</v>
      </c>
      <c r="J14" s="9">
        <v>14397.661538971801</v>
      </c>
      <c r="K14" s="10" t="s">
        <v>152</v>
      </c>
      <c r="L14" s="9">
        <v>123.00990049751201</v>
      </c>
      <c r="M14" s="10" t="s">
        <v>169</v>
      </c>
      <c r="N14" s="9">
        <v>55644.876825870597</v>
      </c>
      <c r="O14" s="10" t="s">
        <v>169</v>
      </c>
      <c r="P14" s="9">
        <v>4531.4744278607004</v>
      </c>
      <c r="Q14" s="10" t="s">
        <v>152</v>
      </c>
      <c r="R14" s="9">
        <v>216088.66698889001</v>
      </c>
      <c r="S14" s="10" t="s">
        <v>169</v>
      </c>
    </row>
    <row r="15" spans="1:19" x14ac:dyDescent="0.2">
      <c r="A15" s="12" t="s">
        <v>174</v>
      </c>
      <c r="B15" s="9">
        <v>3511.9130897435898</v>
      </c>
      <c r="C15" s="10" t="s">
        <v>152</v>
      </c>
      <c r="D15" s="9">
        <v>88436.468429487199</v>
      </c>
      <c r="E15" s="10" t="s">
        <v>169</v>
      </c>
      <c r="F15" s="9">
        <v>3067.0407279545502</v>
      </c>
      <c r="G15" s="10" t="s">
        <v>169</v>
      </c>
      <c r="H15" s="9">
        <v>37502.307748469997</v>
      </c>
      <c r="I15" s="10" t="s">
        <v>152</v>
      </c>
      <c r="J15" s="9">
        <v>13557.056051282099</v>
      </c>
      <c r="K15" s="10" t="s">
        <v>152</v>
      </c>
      <c r="L15" s="9">
        <v>124.420695512821</v>
      </c>
      <c r="M15" s="10" t="s">
        <v>169</v>
      </c>
      <c r="N15" s="9">
        <v>56459.319490384602</v>
      </c>
      <c r="O15" s="10" t="s">
        <v>169</v>
      </c>
      <c r="P15" s="9">
        <v>4711.2957532051296</v>
      </c>
      <c r="Q15" s="10" t="s">
        <v>152</v>
      </c>
      <c r="R15" s="9">
        <v>207369.82198604001</v>
      </c>
      <c r="S15" s="10" t="s">
        <v>169</v>
      </c>
    </row>
    <row r="16" spans="1:19" x14ac:dyDescent="0.2">
      <c r="A16" s="12" t="s">
        <v>176</v>
      </c>
      <c r="B16" s="9">
        <v>3391.7239968895801</v>
      </c>
      <c r="C16" s="10" t="s">
        <v>152</v>
      </c>
      <c r="D16" s="9">
        <v>89947.553365474305</v>
      </c>
      <c r="E16" s="10" t="s">
        <v>169</v>
      </c>
      <c r="F16" s="9">
        <v>3101.2298226959601</v>
      </c>
      <c r="G16" s="10" t="s">
        <v>169</v>
      </c>
      <c r="H16" s="9">
        <v>38803.123894245698</v>
      </c>
      <c r="I16" s="10" t="s">
        <v>152</v>
      </c>
      <c r="J16" s="9">
        <v>13369.169443234799</v>
      </c>
      <c r="K16" s="10" t="s">
        <v>152</v>
      </c>
      <c r="L16" s="9">
        <v>117.16023328149301</v>
      </c>
      <c r="M16" s="10" t="s">
        <v>169</v>
      </c>
      <c r="N16" s="9">
        <v>57350.955906687399</v>
      </c>
      <c r="O16" s="10" t="s">
        <v>169</v>
      </c>
      <c r="P16" s="9">
        <v>5039.7480857639202</v>
      </c>
      <c r="Q16" s="10" t="s">
        <v>152</v>
      </c>
      <c r="R16" s="9">
        <v>211120.664748273</v>
      </c>
      <c r="S16" s="10" t="s">
        <v>169</v>
      </c>
    </row>
    <row r="17" spans="1:19" x14ac:dyDescent="0.2">
      <c r="A17" s="12" t="s">
        <v>177</v>
      </c>
      <c r="B17" s="9">
        <v>3310.59787537994</v>
      </c>
      <c r="C17" s="10" t="s">
        <v>152</v>
      </c>
      <c r="D17" s="9">
        <v>87725.638422492397</v>
      </c>
      <c r="E17" s="10" t="s">
        <v>169</v>
      </c>
      <c r="F17" s="9">
        <v>2818.8090548753798</v>
      </c>
      <c r="G17" s="10" t="s">
        <v>169</v>
      </c>
      <c r="H17" s="9">
        <v>36949.283577507602</v>
      </c>
      <c r="I17" s="10" t="s">
        <v>152</v>
      </c>
      <c r="J17" s="9">
        <v>12838.4331428571</v>
      </c>
      <c r="K17" s="10" t="s">
        <v>152</v>
      </c>
      <c r="L17" s="9">
        <v>132.46696048632199</v>
      </c>
      <c r="M17" s="10" t="s">
        <v>169</v>
      </c>
      <c r="N17" s="9">
        <v>55600.433336194903</v>
      </c>
      <c r="O17" s="10" t="s">
        <v>169</v>
      </c>
      <c r="P17" s="9">
        <v>4888.5933343465003</v>
      </c>
      <c r="Q17" s="10" t="s">
        <v>152</v>
      </c>
      <c r="R17" s="9">
        <v>204264.25570414</v>
      </c>
      <c r="S17" s="10" t="s">
        <v>169</v>
      </c>
    </row>
    <row r="18" spans="1:19" x14ac:dyDescent="0.2">
      <c r="A18" s="12" t="s">
        <v>178</v>
      </c>
      <c r="B18" s="9">
        <v>3355.5591016200301</v>
      </c>
      <c r="C18" s="10" t="s">
        <v>152</v>
      </c>
      <c r="D18" s="9">
        <v>91701.128868924905</v>
      </c>
      <c r="E18" s="10" t="s">
        <v>169</v>
      </c>
      <c r="F18" s="9">
        <v>2564.5146046362302</v>
      </c>
      <c r="G18" s="10" t="s">
        <v>169</v>
      </c>
      <c r="H18" s="9">
        <v>37608.617316642099</v>
      </c>
      <c r="I18" s="10" t="s">
        <v>152</v>
      </c>
      <c r="J18" s="9">
        <v>12751.3698792342</v>
      </c>
      <c r="K18" s="10" t="s">
        <v>152</v>
      </c>
      <c r="L18" s="9">
        <v>119.61695434462401</v>
      </c>
      <c r="M18" s="10" t="s">
        <v>169</v>
      </c>
      <c r="N18" s="9">
        <v>56093.371493372601</v>
      </c>
      <c r="O18" s="10" t="s">
        <v>169</v>
      </c>
      <c r="P18" s="9">
        <v>4750.0287334315199</v>
      </c>
      <c r="Q18" s="10" t="s">
        <v>152</v>
      </c>
      <c r="R18" s="9">
        <v>208944.206952206</v>
      </c>
      <c r="S18" s="10" t="s">
        <v>169</v>
      </c>
    </row>
    <row r="19" spans="1:19" x14ac:dyDescent="0.2">
      <c r="A19" s="12" t="s">
        <v>179</v>
      </c>
      <c r="B19" s="9">
        <v>3314.3748489208601</v>
      </c>
      <c r="C19" s="10" t="s">
        <v>152</v>
      </c>
      <c r="D19" s="9">
        <v>93996.162900719399</v>
      </c>
      <c r="E19" s="10" t="s">
        <v>169</v>
      </c>
      <c r="F19" s="9">
        <v>2562.9609611568299</v>
      </c>
      <c r="G19" s="10" t="s">
        <v>169</v>
      </c>
      <c r="H19" s="9">
        <v>38660.355556834496</v>
      </c>
      <c r="I19" s="10" t="s">
        <v>152</v>
      </c>
      <c r="J19" s="9">
        <v>12547.9523079137</v>
      </c>
      <c r="K19" s="10" t="s">
        <v>152</v>
      </c>
      <c r="L19" s="9">
        <v>127.02081151079101</v>
      </c>
      <c r="M19" s="10" t="s">
        <v>169</v>
      </c>
      <c r="N19" s="9">
        <v>55757.505899280601</v>
      </c>
      <c r="O19" s="10" t="s">
        <v>169</v>
      </c>
      <c r="P19" s="9">
        <v>5328.40364028777</v>
      </c>
      <c r="Q19" s="10" t="s">
        <v>152</v>
      </c>
      <c r="R19" s="9">
        <v>212294.736926624</v>
      </c>
      <c r="S19" s="10" t="s">
        <v>169</v>
      </c>
    </row>
    <row r="20" spans="1:19" x14ac:dyDescent="0.2">
      <c r="A20" s="12" t="s">
        <v>180</v>
      </c>
      <c r="B20" s="9">
        <v>3258.6390929577501</v>
      </c>
      <c r="C20" s="10" t="s">
        <v>152</v>
      </c>
      <c r="D20" s="9">
        <v>94416.535112676094</v>
      </c>
      <c r="E20" s="10" t="s">
        <v>169</v>
      </c>
      <c r="F20" s="9">
        <v>2522.3153768507</v>
      </c>
      <c r="G20" s="10" t="s">
        <v>169</v>
      </c>
      <c r="H20" s="9">
        <v>38888.464501408504</v>
      </c>
      <c r="I20" s="10" t="s">
        <v>152</v>
      </c>
      <c r="J20" s="9">
        <v>12211.391932394399</v>
      </c>
      <c r="K20" s="10" t="s">
        <v>152</v>
      </c>
      <c r="L20" s="9">
        <v>151.17440281690099</v>
      </c>
      <c r="M20" s="10" t="s">
        <v>169</v>
      </c>
      <c r="N20" s="9">
        <v>52963.8221830986</v>
      </c>
      <c r="O20" s="10" t="s">
        <v>169</v>
      </c>
      <c r="P20" s="9">
        <v>5255.3418366197202</v>
      </c>
      <c r="Q20" s="10" t="s">
        <v>152</v>
      </c>
      <c r="R20" s="9">
        <v>209667.68443882299</v>
      </c>
      <c r="S20" s="10" t="s">
        <v>169</v>
      </c>
    </row>
    <row r="21" spans="1:19" x14ac:dyDescent="0.2">
      <c r="A21" s="12" t="s">
        <v>181</v>
      </c>
      <c r="B21" s="9">
        <v>3104.5187818929999</v>
      </c>
      <c r="C21" s="10" t="s">
        <v>152</v>
      </c>
      <c r="D21" s="9">
        <v>95071.778686269303</v>
      </c>
      <c r="E21" s="10" t="s">
        <v>169</v>
      </c>
      <c r="F21" s="9">
        <v>2591.1817684499301</v>
      </c>
      <c r="G21" s="10" t="s">
        <v>169</v>
      </c>
      <c r="H21" s="9">
        <v>38565.914790123497</v>
      </c>
      <c r="I21" s="10" t="s">
        <v>152</v>
      </c>
      <c r="J21" s="9">
        <v>11656.7785569273</v>
      </c>
      <c r="K21" s="10" t="s">
        <v>169</v>
      </c>
      <c r="L21" s="9">
        <v>125.12164329218101</v>
      </c>
      <c r="M21" s="10" t="s">
        <v>169</v>
      </c>
      <c r="N21" s="9">
        <v>52848.055486641002</v>
      </c>
      <c r="O21" s="10" t="s">
        <v>169</v>
      </c>
      <c r="P21" s="9">
        <v>5749.0530370370398</v>
      </c>
      <c r="Q21" s="10" t="s">
        <v>152</v>
      </c>
      <c r="R21" s="9">
        <v>209712.40275063299</v>
      </c>
      <c r="S21" s="10" t="s">
        <v>169</v>
      </c>
    </row>
    <row r="22" spans="1:19" x14ac:dyDescent="0.2">
      <c r="A22" s="12" t="s">
        <v>182</v>
      </c>
      <c r="B22" s="9">
        <v>2842.1740053908402</v>
      </c>
      <c r="C22" s="10" t="s">
        <v>152</v>
      </c>
      <c r="D22" s="9">
        <v>99947.323727762807</v>
      </c>
      <c r="E22" s="10" t="s">
        <v>169</v>
      </c>
      <c r="F22" s="9">
        <v>2765.2298890700799</v>
      </c>
      <c r="G22" s="10" t="s">
        <v>169</v>
      </c>
      <c r="H22" s="9">
        <v>40928.079889487897</v>
      </c>
      <c r="I22" s="10" t="s">
        <v>152</v>
      </c>
      <c r="J22" s="9">
        <v>11154.224371967701</v>
      </c>
      <c r="K22" s="10" t="s">
        <v>169</v>
      </c>
      <c r="L22" s="9">
        <v>123.09194097035</v>
      </c>
      <c r="M22" s="10" t="s">
        <v>169</v>
      </c>
      <c r="N22" s="9">
        <v>55598.492932576803</v>
      </c>
      <c r="O22" s="10" t="s">
        <v>169</v>
      </c>
      <c r="P22" s="9">
        <v>5976.6110188679204</v>
      </c>
      <c r="Q22" s="10" t="s">
        <v>152</v>
      </c>
      <c r="R22" s="9">
        <v>219335.22777609399</v>
      </c>
      <c r="S22" s="10" t="s">
        <v>169</v>
      </c>
    </row>
    <row r="23" spans="1:19" x14ac:dyDescent="0.2">
      <c r="A23" s="12" t="s">
        <v>184</v>
      </c>
      <c r="B23" s="9">
        <v>2875.9487101063801</v>
      </c>
      <c r="C23" s="10" t="s">
        <v>152</v>
      </c>
      <c r="D23" s="9">
        <v>104986.940619681</v>
      </c>
      <c r="E23" s="10" t="s">
        <v>169</v>
      </c>
      <c r="F23" s="9">
        <v>2765.50501090425</v>
      </c>
      <c r="G23" s="10" t="s">
        <v>169</v>
      </c>
      <c r="H23" s="9">
        <v>42501.781327127697</v>
      </c>
      <c r="I23" s="10" t="s">
        <v>152</v>
      </c>
      <c r="J23" s="9">
        <v>10963.082367021299</v>
      </c>
      <c r="K23" s="10" t="s">
        <v>169</v>
      </c>
      <c r="L23" s="9">
        <v>130.54449468085099</v>
      </c>
      <c r="M23" s="10" t="s">
        <v>169</v>
      </c>
      <c r="N23" s="9">
        <v>57348.289768617004</v>
      </c>
      <c r="O23" s="10" t="s">
        <v>169</v>
      </c>
      <c r="P23" s="9">
        <v>6829.0481648936202</v>
      </c>
      <c r="Q23" s="10" t="s">
        <v>152</v>
      </c>
      <c r="R23" s="9">
        <v>228401.140463032</v>
      </c>
      <c r="S23" s="10" t="s">
        <v>169</v>
      </c>
    </row>
    <row r="24" spans="1:19" x14ac:dyDescent="0.2">
      <c r="A24" s="12" t="s">
        <v>185</v>
      </c>
      <c r="B24" s="9">
        <v>2902.3442980392201</v>
      </c>
      <c r="C24" s="10" t="s">
        <v>152</v>
      </c>
      <c r="D24" s="9">
        <v>104762.822496732</v>
      </c>
      <c r="E24" s="10" t="s">
        <v>169</v>
      </c>
      <c r="F24" s="9">
        <v>2729.1987473098002</v>
      </c>
      <c r="G24" s="10" t="s">
        <v>169</v>
      </c>
      <c r="H24" s="9">
        <v>42955.322912815704</v>
      </c>
      <c r="I24" s="10" t="s">
        <v>152</v>
      </c>
      <c r="J24" s="9">
        <v>10224.962875817</v>
      </c>
      <c r="K24" s="10" t="s">
        <v>169</v>
      </c>
      <c r="L24" s="9">
        <v>122.40964627451</v>
      </c>
      <c r="M24" s="10" t="s">
        <v>169</v>
      </c>
      <c r="N24" s="9">
        <v>53040.906308242702</v>
      </c>
      <c r="O24" s="10" t="s">
        <v>169</v>
      </c>
      <c r="P24" s="9">
        <v>5613.4879398692801</v>
      </c>
      <c r="Q24" s="10" t="s">
        <v>152</v>
      </c>
      <c r="R24" s="9">
        <v>222351.45522510001</v>
      </c>
      <c r="S24" s="10" t="s">
        <v>169</v>
      </c>
    </row>
    <row r="25" spans="1:19" x14ac:dyDescent="0.2">
      <c r="A25" s="12" t="s">
        <v>187</v>
      </c>
      <c r="B25" s="9">
        <v>2805.8792205128202</v>
      </c>
      <c r="C25" s="10" t="s">
        <v>152</v>
      </c>
      <c r="D25" s="9">
        <v>106368.83425128199</v>
      </c>
      <c r="E25" s="10" t="s">
        <v>169</v>
      </c>
      <c r="F25" s="9">
        <v>2981.5488615384602</v>
      </c>
      <c r="G25" s="10" t="s">
        <v>169</v>
      </c>
      <c r="H25" s="9">
        <v>44043.886839006002</v>
      </c>
      <c r="I25" s="10" t="s">
        <v>152</v>
      </c>
      <c r="J25" s="9">
        <v>10033.1402846154</v>
      </c>
      <c r="K25" s="10" t="s">
        <v>169</v>
      </c>
      <c r="L25" s="9">
        <v>124.210757305128</v>
      </c>
      <c r="M25" s="10" t="s">
        <v>169</v>
      </c>
      <c r="N25" s="9">
        <v>54925.773677301397</v>
      </c>
      <c r="O25" s="10" t="s">
        <v>169</v>
      </c>
      <c r="P25" s="9">
        <v>5242.6698820512802</v>
      </c>
      <c r="Q25" s="10" t="s">
        <v>152</v>
      </c>
      <c r="R25" s="9">
        <v>226525.94377361299</v>
      </c>
      <c r="S25" s="10" t="s">
        <v>169</v>
      </c>
    </row>
    <row r="26" spans="1:19" x14ac:dyDescent="0.2">
      <c r="A26" s="12" t="s">
        <v>188</v>
      </c>
      <c r="B26" s="9">
        <v>2751.45665321564</v>
      </c>
      <c r="C26" s="10" t="s">
        <v>152</v>
      </c>
      <c r="D26" s="9">
        <v>108659.515291551</v>
      </c>
      <c r="E26" s="10" t="s">
        <v>169</v>
      </c>
      <c r="F26" s="9">
        <v>2927.52711223203</v>
      </c>
      <c r="G26" s="10" t="s">
        <v>169</v>
      </c>
      <c r="H26" s="9">
        <v>45057.564126295198</v>
      </c>
      <c r="I26" s="10" t="s">
        <v>152</v>
      </c>
      <c r="J26" s="9">
        <v>10059.074047919299</v>
      </c>
      <c r="K26" s="10" t="s">
        <v>169</v>
      </c>
      <c r="L26" s="9">
        <v>147.72050754602799</v>
      </c>
      <c r="M26" s="10" t="s">
        <v>169</v>
      </c>
      <c r="N26" s="9">
        <v>54262.973735541404</v>
      </c>
      <c r="O26" s="10" t="s">
        <v>169</v>
      </c>
      <c r="P26" s="9">
        <v>5325.2620933165199</v>
      </c>
      <c r="Q26" s="10" t="s">
        <v>152</v>
      </c>
      <c r="R26" s="9">
        <v>229191.093567617</v>
      </c>
      <c r="S26" s="10" t="s">
        <v>169</v>
      </c>
    </row>
    <row r="27" spans="1:19" x14ac:dyDescent="0.2">
      <c r="A27" s="12" t="s">
        <v>189</v>
      </c>
      <c r="B27" s="9">
        <v>2145.41391033624</v>
      </c>
      <c r="C27" s="10" t="s">
        <v>152</v>
      </c>
      <c r="D27" s="9">
        <v>92136.325696139495</v>
      </c>
      <c r="E27" s="10" t="s">
        <v>169</v>
      </c>
      <c r="F27" s="9">
        <v>2530.1305678704898</v>
      </c>
      <c r="G27" s="10" t="s">
        <v>152</v>
      </c>
      <c r="H27" s="9">
        <v>34646.834534176</v>
      </c>
      <c r="I27" s="10" t="s">
        <v>152</v>
      </c>
      <c r="J27" s="9">
        <v>7647.4792627646302</v>
      </c>
      <c r="K27" s="10" t="s">
        <v>169</v>
      </c>
      <c r="L27" s="9">
        <v>161.319469280199</v>
      </c>
      <c r="M27" s="10" t="s">
        <v>169</v>
      </c>
      <c r="N27" s="9">
        <v>40386.679189267197</v>
      </c>
      <c r="O27" s="10" t="s">
        <v>169</v>
      </c>
      <c r="P27" s="9">
        <v>4261.7084956413401</v>
      </c>
      <c r="Q27" s="10" t="s">
        <v>152</v>
      </c>
      <c r="R27" s="9">
        <v>183915.89112547599</v>
      </c>
      <c r="S27" s="10" t="s">
        <v>169</v>
      </c>
    </row>
    <row r="28" spans="1:19" x14ac:dyDescent="0.2">
      <c r="A28" s="12" t="s">
        <v>190</v>
      </c>
      <c r="B28" s="9">
        <v>2718.6956670098002</v>
      </c>
      <c r="C28" s="10" t="s">
        <v>152</v>
      </c>
      <c r="D28" s="9">
        <v>105398.805504902</v>
      </c>
      <c r="E28" s="10" t="s">
        <v>169</v>
      </c>
      <c r="F28" s="9">
        <v>3587.69080392157</v>
      </c>
      <c r="G28" s="10" t="s">
        <v>152</v>
      </c>
      <c r="H28" s="9">
        <v>50164.334439536098</v>
      </c>
      <c r="I28" s="10" t="s">
        <v>152</v>
      </c>
      <c r="J28" s="9">
        <v>11090.203919117601</v>
      </c>
      <c r="K28" s="10" t="s">
        <v>169</v>
      </c>
      <c r="L28" s="9">
        <v>171.748813661887</v>
      </c>
      <c r="M28" s="10" t="s">
        <v>169</v>
      </c>
      <c r="N28" s="9">
        <v>27159.345251616502</v>
      </c>
      <c r="O28" s="10" t="s">
        <v>169</v>
      </c>
      <c r="P28" s="9">
        <v>4516.5585563725499</v>
      </c>
      <c r="Q28" s="10" t="s">
        <v>152</v>
      </c>
      <c r="R28" s="9">
        <v>204807.382956138</v>
      </c>
      <c r="S28" s="10" t="s">
        <v>169</v>
      </c>
    </row>
    <row r="29" spans="1:19" x14ac:dyDescent="0.2">
      <c r="A29" s="12" t="s">
        <v>191</v>
      </c>
      <c r="B29" s="9">
        <v>2494.3901010316499</v>
      </c>
      <c r="C29" s="10" t="s">
        <v>152</v>
      </c>
      <c r="D29" s="9">
        <v>103999.132037515</v>
      </c>
      <c r="E29" s="10" t="s">
        <v>169</v>
      </c>
      <c r="F29" s="9">
        <v>3187.1860586166499</v>
      </c>
      <c r="G29" s="10" t="s">
        <v>152</v>
      </c>
      <c r="H29" s="9">
        <v>47546.203307959797</v>
      </c>
      <c r="I29" s="10" t="s">
        <v>152</v>
      </c>
      <c r="J29" s="9">
        <v>11509.9384126612</v>
      </c>
      <c r="K29" s="10" t="s">
        <v>169</v>
      </c>
      <c r="L29" s="9">
        <v>173.10154543493601</v>
      </c>
      <c r="M29" s="10" t="s">
        <v>169</v>
      </c>
      <c r="N29" s="9">
        <v>36821.437118641901</v>
      </c>
      <c r="O29" s="10" t="s">
        <v>169</v>
      </c>
      <c r="P29" s="9">
        <v>4387.7776127315401</v>
      </c>
      <c r="Q29" s="10" t="s">
        <v>152</v>
      </c>
      <c r="R29" s="9">
        <v>210119.16619459199</v>
      </c>
      <c r="S29" s="10" t="s">
        <v>169</v>
      </c>
    </row>
    <row r="30" spans="1:19" x14ac:dyDescent="0.2">
      <c r="A30" s="12" t="s">
        <v>192</v>
      </c>
      <c r="B30" s="9">
        <v>2848.3489683899202</v>
      </c>
      <c r="C30" s="10" t="s">
        <v>152</v>
      </c>
      <c r="D30" s="9">
        <v>115613.350871851</v>
      </c>
      <c r="E30" s="10" t="s">
        <v>169</v>
      </c>
      <c r="F30" s="9">
        <v>3392.0131412924402</v>
      </c>
      <c r="G30" s="10" t="s">
        <v>152</v>
      </c>
      <c r="H30" s="9">
        <v>50280.543182116402</v>
      </c>
      <c r="I30" s="10" t="s">
        <v>152</v>
      </c>
      <c r="J30" s="9">
        <v>11868.867682583001</v>
      </c>
      <c r="K30" s="10" t="s">
        <v>169</v>
      </c>
      <c r="L30" s="9">
        <v>162.610859680175</v>
      </c>
      <c r="M30" s="10" t="s">
        <v>169</v>
      </c>
      <c r="N30" s="9">
        <v>46989.0245406299</v>
      </c>
      <c r="O30" s="10" t="s">
        <v>169</v>
      </c>
      <c r="P30" s="9">
        <v>4587.8616728346096</v>
      </c>
      <c r="Q30" s="10" t="s">
        <v>152</v>
      </c>
      <c r="R30" s="9">
        <v>235742.62091937801</v>
      </c>
      <c r="S30" s="10" t="s">
        <v>169</v>
      </c>
    </row>
    <row r="31" spans="1:19" x14ac:dyDescent="0.2">
      <c r="A31" s="12" t="s">
        <v>193</v>
      </c>
      <c r="B31" s="9">
        <v>2681.4540979600401</v>
      </c>
      <c r="C31" s="10" t="s">
        <v>152</v>
      </c>
      <c r="D31" s="9">
        <v>119679.084477392</v>
      </c>
      <c r="E31" s="10" t="s">
        <v>424</v>
      </c>
      <c r="F31" s="9">
        <v>3223.9817580736099</v>
      </c>
      <c r="G31" s="10" t="s">
        <v>169</v>
      </c>
      <c r="H31" s="9">
        <v>50344.266075933403</v>
      </c>
      <c r="I31" s="10" t="s">
        <v>152</v>
      </c>
      <c r="J31" s="9">
        <v>11900.8133669821</v>
      </c>
      <c r="K31" s="10" t="s">
        <v>152</v>
      </c>
      <c r="L31" s="9">
        <v>181.66735930809699</v>
      </c>
      <c r="M31" s="10" t="s">
        <v>152</v>
      </c>
      <c r="N31" s="9">
        <v>44810.124345211501</v>
      </c>
      <c r="O31" s="10" t="s">
        <v>169</v>
      </c>
      <c r="P31" s="9">
        <v>4822.7938138654099</v>
      </c>
      <c r="Q31" s="10" t="s">
        <v>152</v>
      </c>
      <c r="R31" s="9">
        <v>237644.18529472599</v>
      </c>
      <c r="S31" s="10" t="s">
        <v>424</v>
      </c>
    </row>
    <row r="32" spans="1:19" x14ac:dyDescent="0.2">
      <c r="A32" s="15" t="s">
        <v>195</v>
      </c>
      <c r="B32" s="13">
        <v>2693.0601459999998</v>
      </c>
      <c r="C32" s="14" t="s">
        <v>152</v>
      </c>
      <c r="D32" s="13">
        <v>126887.35400000001</v>
      </c>
      <c r="E32" s="14" t="s">
        <v>169</v>
      </c>
      <c r="F32" s="13">
        <v>3365.4092009999999</v>
      </c>
      <c r="G32" s="14" t="s">
        <v>169</v>
      </c>
      <c r="H32" s="13">
        <v>53202.549667469997</v>
      </c>
      <c r="I32" s="14" t="s">
        <v>152</v>
      </c>
      <c r="J32" s="13">
        <v>12366.01</v>
      </c>
      <c r="K32" s="14" t="s">
        <v>152</v>
      </c>
      <c r="L32" s="13">
        <v>160.72235499999999</v>
      </c>
      <c r="M32" s="14" t="s">
        <v>152</v>
      </c>
      <c r="N32" s="13">
        <v>45227.465786699999</v>
      </c>
      <c r="O32" s="14" t="s">
        <v>169</v>
      </c>
      <c r="P32" s="13">
        <v>4943.4943240000002</v>
      </c>
      <c r="Q32" s="14" t="s">
        <v>152</v>
      </c>
      <c r="R32" s="13">
        <v>248846.06548016999</v>
      </c>
      <c r="S32" s="14" t="s">
        <v>169</v>
      </c>
    </row>
    <row r="34" spans="1:2" x14ac:dyDescent="0.2">
      <c r="A34" s="16" t="s">
        <v>196</v>
      </c>
      <c r="B34" s="16" t="s">
        <v>197</v>
      </c>
    </row>
    <row r="37" spans="1:2" x14ac:dyDescent="0.2">
      <c r="B37" s="16" t="s">
        <v>203</v>
      </c>
    </row>
    <row r="38" spans="1:2" x14ac:dyDescent="0.2">
      <c r="B38" s="16" t="s">
        <v>325</v>
      </c>
    </row>
    <row r="41" spans="1:2" x14ac:dyDescent="0.2">
      <c r="A41" s="17" t="str">
        <f>HYPERLINK("#'GAMING 1'!A2", "&lt;&lt;&lt; Previous table")</f>
        <v>&lt;&lt;&lt; Previous table</v>
      </c>
    </row>
    <row r="42" spans="1:2" x14ac:dyDescent="0.2">
      <c r="A42" s="17" t="str">
        <f>HYPERLINK("#'GAMING 3'!A2",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HYPERLINK("#'INDEX'!B98", "Link to index")</f>
        <v>Link to index</v>
      </c>
    </row>
    <row r="2" spans="1:19" ht="15.75" customHeight="1" x14ac:dyDescent="0.2">
      <c r="A2" s="27" t="s">
        <v>426</v>
      </c>
      <c r="B2" s="28"/>
      <c r="C2" s="28"/>
      <c r="D2" s="28"/>
      <c r="E2" s="28"/>
      <c r="F2" s="28"/>
      <c r="G2" s="28"/>
      <c r="H2" s="28"/>
      <c r="I2" s="28"/>
      <c r="J2" s="28"/>
      <c r="K2" s="28"/>
      <c r="L2" s="28"/>
      <c r="M2" s="28"/>
      <c r="N2" s="28"/>
      <c r="O2" s="28"/>
      <c r="P2" s="28"/>
      <c r="Q2" s="28"/>
      <c r="R2" s="28"/>
      <c r="S2" s="28"/>
    </row>
    <row r="3" spans="1:19" ht="15.75" customHeight="1" x14ac:dyDescent="0.2">
      <c r="A3" s="27" t="s">
        <v>109</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7281.3579620377104</v>
      </c>
      <c r="C7" s="10" t="s">
        <v>152</v>
      </c>
      <c r="D7" s="18">
        <v>8915.7735802240004</v>
      </c>
      <c r="E7" s="10" t="s">
        <v>152</v>
      </c>
      <c r="F7" s="18">
        <v>7492.3526429251497</v>
      </c>
      <c r="G7" s="10" t="s">
        <v>152</v>
      </c>
      <c r="H7" s="18">
        <v>5126.4900185031902</v>
      </c>
      <c r="I7" s="10" t="s">
        <v>152</v>
      </c>
      <c r="J7" s="18">
        <v>4176.6685007384503</v>
      </c>
      <c r="K7" s="10" t="s">
        <v>152</v>
      </c>
      <c r="L7" s="18">
        <v>4686.3219173129301</v>
      </c>
      <c r="M7" s="10" t="s">
        <v>152</v>
      </c>
      <c r="N7" s="18">
        <v>9558.6620800082692</v>
      </c>
      <c r="O7" s="10" t="s">
        <v>169</v>
      </c>
      <c r="P7" s="18">
        <v>1355.84315114795</v>
      </c>
      <c r="Q7" s="10" t="s">
        <v>152</v>
      </c>
      <c r="R7" s="18">
        <v>7123.4228340283498</v>
      </c>
      <c r="S7" s="10" t="s">
        <v>169</v>
      </c>
    </row>
    <row r="8" spans="1:19" x14ac:dyDescent="0.2">
      <c r="A8" s="12" t="s">
        <v>164</v>
      </c>
      <c r="B8" s="18">
        <v>7644.1188818638102</v>
      </c>
      <c r="C8" s="10" t="s">
        <v>152</v>
      </c>
      <c r="D8" s="18">
        <v>8883.81182553484</v>
      </c>
      <c r="E8" s="10" t="s">
        <v>152</v>
      </c>
      <c r="F8" s="18">
        <v>9256.4146694777901</v>
      </c>
      <c r="G8" s="10" t="s">
        <v>152</v>
      </c>
      <c r="H8" s="18">
        <v>5445.18168489452</v>
      </c>
      <c r="I8" s="10" t="s">
        <v>152</v>
      </c>
      <c r="J8" s="18">
        <v>4625.1914533899499</v>
      </c>
      <c r="K8" s="10" t="s">
        <v>152</v>
      </c>
      <c r="L8" s="18">
        <v>5277.6383583862898</v>
      </c>
      <c r="M8" s="10" t="s">
        <v>152</v>
      </c>
      <c r="N8" s="18">
        <v>9754.1629245464701</v>
      </c>
      <c r="O8" s="10" t="s">
        <v>169</v>
      </c>
      <c r="P8" s="18">
        <v>1313.3951044489199</v>
      </c>
      <c r="Q8" s="10" t="s">
        <v>152</v>
      </c>
      <c r="R8" s="18">
        <v>7287.5831227625004</v>
      </c>
      <c r="S8" s="10" t="s">
        <v>169</v>
      </c>
    </row>
    <row r="9" spans="1:19" x14ac:dyDescent="0.2">
      <c r="A9" s="12" t="s">
        <v>165</v>
      </c>
      <c r="B9" s="18">
        <v>8178.7094348770197</v>
      </c>
      <c r="C9" s="10" t="s">
        <v>152</v>
      </c>
      <c r="D9" s="18">
        <v>9502.1388075396208</v>
      </c>
      <c r="E9" s="10" t="s">
        <v>169</v>
      </c>
      <c r="F9" s="18">
        <v>10001.2307549833</v>
      </c>
      <c r="G9" s="10" t="s">
        <v>169</v>
      </c>
      <c r="H9" s="18">
        <v>5629.3080514060603</v>
      </c>
      <c r="I9" s="10" t="s">
        <v>152</v>
      </c>
      <c r="J9" s="18">
        <v>5133.4216664691903</v>
      </c>
      <c r="K9" s="10" t="s">
        <v>152</v>
      </c>
      <c r="L9" s="18">
        <v>5388.7024529574601</v>
      </c>
      <c r="M9" s="10" t="s">
        <v>152</v>
      </c>
      <c r="N9" s="18">
        <v>9518.0341381917497</v>
      </c>
      <c r="O9" s="10" t="s">
        <v>169</v>
      </c>
      <c r="P9" s="18">
        <v>1323.9031425774001</v>
      </c>
      <c r="Q9" s="10" t="s">
        <v>152</v>
      </c>
      <c r="R9" s="18">
        <v>7528.9979020317496</v>
      </c>
      <c r="S9" s="10" t="s">
        <v>169</v>
      </c>
    </row>
    <row r="10" spans="1:19" x14ac:dyDescent="0.2">
      <c r="A10" s="12" t="s">
        <v>166</v>
      </c>
      <c r="B10" s="18">
        <v>8587.0569203139894</v>
      </c>
      <c r="C10" s="10" t="s">
        <v>152</v>
      </c>
      <c r="D10" s="18">
        <v>9839.7471803580502</v>
      </c>
      <c r="E10" s="10" t="s">
        <v>169</v>
      </c>
      <c r="F10" s="18">
        <v>11373.4594743652</v>
      </c>
      <c r="G10" s="10" t="s">
        <v>169</v>
      </c>
      <c r="H10" s="18">
        <v>6055.5045830907502</v>
      </c>
      <c r="I10" s="10" t="s">
        <v>152</v>
      </c>
      <c r="J10" s="18">
        <v>5659.4568780217596</v>
      </c>
      <c r="K10" s="10" t="s">
        <v>152</v>
      </c>
      <c r="L10" s="18">
        <v>5647.5924906608298</v>
      </c>
      <c r="M10" s="10" t="s">
        <v>152</v>
      </c>
      <c r="N10" s="18">
        <v>8774.5774524942808</v>
      </c>
      <c r="O10" s="10" t="s">
        <v>169</v>
      </c>
      <c r="P10" s="18">
        <v>1200.86701326105</v>
      </c>
      <c r="Q10" s="10" t="s">
        <v>152</v>
      </c>
      <c r="R10" s="18">
        <v>7584.8204625984099</v>
      </c>
      <c r="S10" s="10" t="s">
        <v>169</v>
      </c>
    </row>
    <row r="11" spans="1:19" x14ac:dyDescent="0.2">
      <c r="A11" s="12" t="s">
        <v>170</v>
      </c>
      <c r="B11" s="18">
        <v>8863.0194257685998</v>
      </c>
      <c r="C11" s="10" t="s">
        <v>152</v>
      </c>
      <c r="D11" s="18">
        <v>10277.814904069901</v>
      </c>
      <c r="E11" s="10" t="s">
        <v>169</v>
      </c>
      <c r="F11" s="18">
        <v>11249.7341081176</v>
      </c>
      <c r="G11" s="10" t="s">
        <v>169</v>
      </c>
      <c r="H11" s="18">
        <v>6746.6251226736003</v>
      </c>
      <c r="I11" s="10" t="s">
        <v>152</v>
      </c>
      <c r="J11" s="18">
        <v>6240.2136841385</v>
      </c>
      <c r="K11" s="10" t="s">
        <v>152</v>
      </c>
      <c r="L11" s="18">
        <v>5923.1673065029099</v>
      </c>
      <c r="M11" s="10" t="s">
        <v>152</v>
      </c>
      <c r="N11" s="18">
        <v>8508.3523565551204</v>
      </c>
      <c r="O11" s="10" t="s">
        <v>169</v>
      </c>
      <c r="P11" s="18">
        <v>1294.6829176630899</v>
      </c>
      <c r="Q11" s="10" t="s">
        <v>152</v>
      </c>
      <c r="R11" s="18">
        <v>7850.6107045747003</v>
      </c>
      <c r="S11" s="10" t="s">
        <v>169</v>
      </c>
    </row>
    <row r="12" spans="1:19" x14ac:dyDescent="0.2">
      <c r="A12" s="12" t="s">
        <v>171</v>
      </c>
      <c r="B12" s="18">
        <v>8602.3017245130904</v>
      </c>
      <c r="C12" s="10" t="s">
        <v>152</v>
      </c>
      <c r="D12" s="18">
        <v>10918.221027641999</v>
      </c>
      <c r="E12" s="10" t="s">
        <v>169</v>
      </c>
      <c r="F12" s="18">
        <v>12059.840277777799</v>
      </c>
      <c r="G12" s="10" t="s">
        <v>169</v>
      </c>
      <c r="H12" s="18">
        <v>7292.7160778157104</v>
      </c>
      <c r="I12" s="10" t="s">
        <v>152</v>
      </c>
      <c r="J12" s="18">
        <v>6578.4082949964804</v>
      </c>
      <c r="K12" s="10" t="s">
        <v>152</v>
      </c>
      <c r="L12" s="18">
        <v>6123.7536145857703</v>
      </c>
      <c r="M12" s="10" t="s">
        <v>152</v>
      </c>
      <c r="N12" s="18">
        <v>8593.0996685310802</v>
      </c>
      <c r="O12" s="10" t="s">
        <v>169</v>
      </c>
      <c r="P12" s="18">
        <v>1358.2998926204</v>
      </c>
      <c r="Q12" s="10" t="s">
        <v>152</v>
      </c>
      <c r="R12" s="18">
        <v>8220.4076945681609</v>
      </c>
      <c r="S12" s="10" t="s">
        <v>169</v>
      </c>
    </row>
    <row r="13" spans="1:19" x14ac:dyDescent="0.2">
      <c r="A13" s="12" t="s">
        <v>172</v>
      </c>
      <c r="B13" s="18">
        <v>8976.6344387546196</v>
      </c>
      <c r="C13" s="10" t="s">
        <v>152</v>
      </c>
      <c r="D13" s="18">
        <v>11328.831185749699</v>
      </c>
      <c r="E13" s="10" t="s">
        <v>169</v>
      </c>
      <c r="F13" s="18">
        <v>12964.164221875801</v>
      </c>
      <c r="G13" s="10" t="s">
        <v>169</v>
      </c>
      <c r="H13" s="18">
        <v>7585.5633837607002</v>
      </c>
      <c r="I13" s="10" t="s">
        <v>152</v>
      </c>
      <c r="J13" s="18">
        <v>6826.7905083084197</v>
      </c>
      <c r="K13" s="10" t="s">
        <v>152</v>
      </c>
      <c r="L13" s="18">
        <v>5610.4735410618096</v>
      </c>
      <c r="M13" s="10" t="s">
        <v>152</v>
      </c>
      <c r="N13" s="18">
        <v>8651.1235159443204</v>
      </c>
      <c r="O13" s="10" t="s">
        <v>169</v>
      </c>
      <c r="P13" s="18">
        <v>1456.6710661921099</v>
      </c>
      <c r="Q13" s="10" t="s">
        <v>152</v>
      </c>
      <c r="R13" s="18">
        <v>8448.9120338912508</v>
      </c>
      <c r="S13" s="10" t="s">
        <v>169</v>
      </c>
    </row>
    <row r="14" spans="1:19" x14ac:dyDescent="0.2">
      <c r="A14" s="12" t="s">
        <v>173</v>
      </c>
      <c r="B14" s="18">
        <v>8738.36988090253</v>
      </c>
      <c r="C14" s="10" t="s">
        <v>152</v>
      </c>
      <c r="D14" s="18">
        <v>11852.482647926599</v>
      </c>
      <c r="E14" s="10" t="s">
        <v>169</v>
      </c>
      <c r="F14" s="18">
        <v>12110.3251583909</v>
      </c>
      <c r="G14" s="10" t="s">
        <v>169</v>
      </c>
      <c r="H14" s="18">
        <v>7150.1083475698597</v>
      </c>
      <c r="I14" s="10" t="s">
        <v>152</v>
      </c>
      <c r="J14" s="18">
        <v>7340.5652953938798</v>
      </c>
      <c r="K14" s="10" t="s">
        <v>152</v>
      </c>
      <c r="L14" s="18">
        <v>203.53265662834099</v>
      </c>
      <c r="M14" s="10" t="s">
        <v>169</v>
      </c>
      <c r="N14" s="18">
        <v>8753.47243617409</v>
      </c>
      <c r="O14" s="10" t="s">
        <v>169</v>
      </c>
      <c r="P14" s="18">
        <v>1777.89523015543</v>
      </c>
      <c r="Q14" s="10" t="s">
        <v>152</v>
      </c>
      <c r="R14" s="18">
        <v>8483.3994375123602</v>
      </c>
      <c r="S14" s="10" t="s">
        <v>169</v>
      </c>
    </row>
    <row r="15" spans="1:19" x14ac:dyDescent="0.2">
      <c r="A15" s="12" t="s">
        <v>174</v>
      </c>
      <c r="B15" s="18">
        <v>8420.5144902721404</v>
      </c>
      <c r="C15" s="10" t="s">
        <v>152</v>
      </c>
      <c r="D15" s="18">
        <v>10727.3919411811</v>
      </c>
      <c r="E15" s="10" t="s">
        <v>169</v>
      </c>
      <c r="F15" s="18">
        <v>12657.5174803768</v>
      </c>
      <c r="G15" s="10" t="s">
        <v>169</v>
      </c>
      <c r="H15" s="18">
        <v>7636.2459365272398</v>
      </c>
      <c r="I15" s="10" t="s">
        <v>152</v>
      </c>
      <c r="J15" s="18">
        <v>7058.1642355044496</v>
      </c>
      <c r="K15" s="10" t="s">
        <v>152</v>
      </c>
      <c r="L15" s="18">
        <v>210.50782957292901</v>
      </c>
      <c r="M15" s="10" t="s">
        <v>169</v>
      </c>
      <c r="N15" s="18">
        <v>8995.7785496903307</v>
      </c>
      <c r="O15" s="10" t="s">
        <v>169</v>
      </c>
      <c r="P15" s="18">
        <v>1853.59525289977</v>
      </c>
      <c r="Q15" s="10" t="s">
        <v>152</v>
      </c>
      <c r="R15" s="18">
        <v>8246.2340732330704</v>
      </c>
      <c r="S15" s="10" t="s">
        <v>169</v>
      </c>
    </row>
    <row r="16" spans="1:19" x14ac:dyDescent="0.2">
      <c r="A16" s="12" t="s">
        <v>176</v>
      </c>
      <c r="B16" s="18">
        <v>8210.8059743088597</v>
      </c>
      <c r="C16" s="10" t="s">
        <v>152</v>
      </c>
      <c r="D16" s="18">
        <v>11035.422159506201</v>
      </c>
      <c r="E16" s="10" t="s">
        <v>169</v>
      </c>
      <c r="F16" s="18">
        <v>12728.8510096928</v>
      </c>
      <c r="G16" s="10" t="s">
        <v>169</v>
      </c>
      <c r="H16" s="18">
        <v>7921.0885498062098</v>
      </c>
      <c r="I16" s="10" t="s">
        <v>152</v>
      </c>
      <c r="J16" s="18">
        <v>7071.3476493333101</v>
      </c>
      <c r="K16" s="10" t="s">
        <v>152</v>
      </c>
      <c r="L16" s="18">
        <v>201.43448333337699</v>
      </c>
      <c r="M16" s="10" t="s">
        <v>169</v>
      </c>
      <c r="N16" s="18">
        <v>9194.1616510176791</v>
      </c>
      <c r="O16" s="10" t="s">
        <v>169</v>
      </c>
      <c r="P16" s="18">
        <v>1975.17958324305</v>
      </c>
      <c r="Q16" s="10" t="s">
        <v>152</v>
      </c>
      <c r="R16" s="18">
        <v>8454.6398696526303</v>
      </c>
      <c r="S16" s="10" t="s">
        <v>169</v>
      </c>
    </row>
    <row r="17" spans="1:19" x14ac:dyDescent="0.2">
      <c r="A17" s="12" t="s">
        <v>177</v>
      </c>
      <c r="B17" s="18">
        <v>8024.1349432862899</v>
      </c>
      <c r="C17" s="10" t="s">
        <v>152</v>
      </c>
      <c r="D17" s="18">
        <v>10834.8538983328</v>
      </c>
      <c r="E17" s="10" t="s">
        <v>169</v>
      </c>
      <c r="F17" s="18">
        <v>11513.3319951511</v>
      </c>
      <c r="G17" s="10" t="s">
        <v>169</v>
      </c>
      <c r="H17" s="18">
        <v>7540.1096446381598</v>
      </c>
      <c r="I17" s="10" t="s">
        <v>152</v>
      </c>
      <c r="J17" s="18">
        <v>6851.1304351947401</v>
      </c>
      <c r="K17" s="10" t="s">
        <v>152</v>
      </c>
      <c r="L17" s="18">
        <v>229.97426313280499</v>
      </c>
      <c r="M17" s="10" t="s">
        <v>169</v>
      </c>
      <c r="N17" s="18">
        <v>8925.0087174191503</v>
      </c>
      <c r="O17" s="10" t="s">
        <v>169</v>
      </c>
      <c r="P17" s="18">
        <v>1904.13649797569</v>
      </c>
      <c r="Q17" s="10" t="s">
        <v>152</v>
      </c>
      <c r="R17" s="18">
        <v>8201.79649468559</v>
      </c>
      <c r="S17" s="10" t="s">
        <v>169</v>
      </c>
    </row>
    <row r="18" spans="1:19" x14ac:dyDescent="0.2">
      <c r="A18" s="12" t="s">
        <v>178</v>
      </c>
      <c r="B18" s="18">
        <v>8216.1654300390692</v>
      </c>
      <c r="C18" s="10" t="s">
        <v>152</v>
      </c>
      <c r="D18" s="18">
        <v>11532.813098016</v>
      </c>
      <c r="E18" s="10" t="s">
        <v>169</v>
      </c>
      <c r="F18" s="18">
        <v>10638.871610242601</v>
      </c>
      <c r="G18" s="10" t="s">
        <v>169</v>
      </c>
      <c r="H18" s="18">
        <v>7771.8962858530203</v>
      </c>
      <c r="I18" s="10" t="s">
        <v>152</v>
      </c>
      <c r="J18" s="18">
        <v>6941.8196258073203</v>
      </c>
      <c r="K18" s="10" t="s">
        <v>152</v>
      </c>
      <c r="L18" s="18">
        <v>212.06907732861299</v>
      </c>
      <c r="M18" s="10" t="s">
        <v>169</v>
      </c>
      <c r="N18" s="18">
        <v>9133.7780463382005</v>
      </c>
      <c r="O18" s="10" t="s">
        <v>169</v>
      </c>
      <c r="P18" s="18">
        <v>1858.0246342084099</v>
      </c>
      <c r="Q18" s="10" t="s">
        <v>152</v>
      </c>
      <c r="R18" s="18">
        <v>8513.7036930616505</v>
      </c>
      <c r="S18" s="10" t="s">
        <v>169</v>
      </c>
    </row>
    <row r="19" spans="1:19" x14ac:dyDescent="0.2">
      <c r="A19" s="12" t="s">
        <v>179</v>
      </c>
      <c r="B19" s="18">
        <v>8133.7733289081598</v>
      </c>
      <c r="C19" s="10" t="s">
        <v>152</v>
      </c>
      <c r="D19" s="18">
        <v>11949.5409387039</v>
      </c>
      <c r="E19" s="10" t="s">
        <v>169</v>
      </c>
      <c r="F19" s="18">
        <v>10682.7197724206</v>
      </c>
      <c r="G19" s="10" t="s">
        <v>169</v>
      </c>
      <c r="H19" s="18">
        <v>8016.8869023920297</v>
      </c>
      <c r="I19" s="10" t="s">
        <v>152</v>
      </c>
      <c r="J19" s="18">
        <v>6921.5158560365799</v>
      </c>
      <c r="K19" s="10" t="s">
        <v>152</v>
      </c>
      <c r="L19" s="18">
        <v>229.07778474230099</v>
      </c>
      <c r="M19" s="10" t="s">
        <v>169</v>
      </c>
      <c r="N19" s="18">
        <v>9124.3055014866095</v>
      </c>
      <c r="O19" s="10" t="s">
        <v>169</v>
      </c>
      <c r="P19" s="18">
        <v>2068.77948596848</v>
      </c>
      <c r="Q19" s="10" t="s">
        <v>152</v>
      </c>
      <c r="R19" s="18">
        <v>8703.0288878267293</v>
      </c>
      <c r="S19" s="10" t="s">
        <v>169</v>
      </c>
    </row>
    <row r="20" spans="1:19" x14ac:dyDescent="0.2">
      <c r="A20" s="12" t="s">
        <v>180</v>
      </c>
      <c r="B20" s="18">
        <v>8011.7981564115798</v>
      </c>
      <c r="C20" s="10" t="s">
        <v>152</v>
      </c>
      <c r="D20" s="18">
        <v>12093.5496009404</v>
      </c>
      <c r="E20" s="10" t="s">
        <v>169</v>
      </c>
      <c r="F20" s="18">
        <v>10435.691239780101</v>
      </c>
      <c r="G20" s="10" t="s">
        <v>169</v>
      </c>
      <c r="H20" s="18">
        <v>8070.6082211701996</v>
      </c>
      <c r="I20" s="10" t="s">
        <v>152</v>
      </c>
      <c r="J20" s="18">
        <v>6810.78674037376</v>
      </c>
      <c r="K20" s="10" t="s">
        <v>152</v>
      </c>
      <c r="L20" s="18">
        <v>277.45599248696698</v>
      </c>
      <c r="M20" s="10" t="s">
        <v>169</v>
      </c>
      <c r="N20" s="18">
        <v>8666.9519873336503</v>
      </c>
      <c r="O20" s="10" t="s">
        <v>169</v>
      </c>
      <c r="P20" s="18">
        <v>2025.2649542465899</v>
      </c>
      <c r="Q20" s="10" t="s">
        <v>152</v>
      </c>
      <c r="R20" s="18">
        <v>8620.7975611664897</v>
      </c>
      <c r="S20" s="10" t="s">
        <v>169</v>
      </c>
    </row>
    <row r="21" spans="1:19" x14ac:dyDescent="0.2">
      <c r="A21" s="12" t="s">
        <v>181</v>
      </c>
      <c r="B21" s="18">
        <v>7720.9617608357603</v>
      </c>
      <c r="C21" s="10" t="s">
        <v>152</v>
      </c>
      <c r="D21" s="18">
        <v>12316.152272891901</v>
      </c>
      <c r="E21" s="10" t="s">
        <v>169</v>
      </c>
      <c r="F21" s="18">
        <v>10791.958042930901</v>
      </c>
      <c r="G21" s="10" t="s">
        <v>169</v>
      </c>
      <c r="H21" s="18">
        <v>8073.6975185968904</v>
      </c>
      <c r="I21" s="10" t="s">
        <v>152</v>
      </c>
      <c r="J21" s="18">
        <v>6610.5637855389596</v>
      </c>
      <c r="K21" s="10" t="s">
        <v>169</v>
      </c>
      <c r="L21" s="18">
        <v>234.674007287161</v>
      </c>
      <c r="M21" s="10" t="s">
        <v>169</v>
      </c>
      <c r="N21" s="18">
        <v>8689.0890049450609</v>
      </c>
      <c r="O21" s="10" t="s">
        <v>169</v>
      </c>
      <c r="P21" s="18">
        <v>2232.0888159430501</v>
      </c>
      <c r="Q21" s="10" t="s">
        <v>152</v>
      </c>
      <c r="R21" s="18">
        <v>8703.3439969268002</v>
      </c>
      <c r="S21" s="10" t="s">
        <v>169</v>
      </c>
    </row>
    <row r="22" spans="1:19" x14ac:dyDescent="0.2">
      <c r="A22" s="12" t="s">
        <v>182</v>
      </c>
      <c r="B22" s="18">
        <v>7086.75530069454</v>
      </c>
      <c r="C22" s="10" t="s">
        <v>152</v>
      </c>
      <c r="D22" s="18">
        <v>12979.5728381881</v>
      </c>
      <c r="E22" s="10" t="s">
        <v>169</v>
      </c>
      <c r="F22" s="18">
        <v>11613.140540972599</v>
      </c>
      <c r="G22" s="10" t="s">
        <v>169</v>
      </c>
      <c r="H22" s="18">
        <v>8594.6925336542299</v>
      </c>
      <c r="I22" s="10" t="s">
        <v>152</v>
      </c>
      <c r="J22" s="18">
        <v>6379.6409851567296</v>
      </c>
      <c r="K22" s="10" t="s">
        <v>169</v>
      </c>
      <c r="L22" s="18">
        <v>233.664330994339</v>
      </c>
      <c r="M22" s="10" t="s">
        <v>169</v>
      </c>
      <c r="N22" s="18">
        <v>9105.0309302152109</v>
      </c>
      <c r="O22" s="10" t="s">
        <v>169</v>
      </c>
      <c r="P22" s="18">
        <v>2337.2051270402599</v>
      </c>
      <c r="Q22" s="10" t="s">
        <v>152</v>
      </c>
      <c r="R22" s="18">
        <v>9122.53111096067</v>
      </c>
      <c r="S22" s="10" t="s">
        <v>169</v>
      </c>
    </row>
    <row r="23" spans="1:19" x14ac:dyDescent="0.2">
      <c r="A23" s="12" t="s">
        <v>184</v>
      </c>
      <c r="B23" s="18">
        <v>7141.1066818679601</v>
      </c>
      <c r="C23" s="10" t="s">
        <v>152</v>
      </c>
      <c r="D23" s="18">
        <v>13604.4908861064</v>
      </c>
      <c r="E23" s="10" t="s">
        <v>169</v>
      </c>
      <c r="F23" s="18">
        <v>11688.9850573863</v>
      </c>
      <c r="G23" s="10" t="s">
        <v>169</v>
      </c>
      <c r="H23" s="18">
        <v>8917.5505086190205</v>
      </c>
      <c r="I23" s="10" t="s">
        <v>152</v>
      </c>
      <c r="J23" s="18">
        <v>6305.1282786639504</v>
      </c>
      <c r="K23" s="10" t="s">
        <v>169</v>
      </c>
      <c r="L23" s="18">
        <v>249.64735051563</v>
      </c>
      <c r="M23" s="10" t="s">
        <v>169</v>
      </c>
      <c r="N23" s="18">
        <v>9299.9424491861992</v>
      </c>
      <c r="O23" s="10" t="s">
        <v>169</v>
      </c>
      <c r="P23" s="18">
        <v>2687.4864766297001</v>
      </c>
      <c r="Q23" s="10" t="s">
        <v>152</v>
      </c>
      <c r="R23" s="18">
        <v>9478.9738678908107</v>
      </c>
      <c r="S23" s="10" t="s">
        <v>169</v>
      </c>
    </row>
    <row r="24" spans="1:19" x14ac:dyDescent="0.2">
      <c r="A24" s="12" t="s">
        <v>185</v>
      </c>
      <c r="B24" s="18">
        <v>7162.01517507894</v>
      </c>
      <c r="C24" s="10" t="s">
        <v>152</v>
      </c>
      <c r="D24" s="18">
        <v>13582.182913565501</v>
      </c>
      <c r="E24" s="10" t="s">
        <v>169</v>
      </c>
      <c r="F24" s="18">
        <v>11670.4179817123</v>
      </c>
      <c r="G24" s="10" t="s">
        <v>169</v>
      </c>
      <c r="H24" s="18">
        <v>9017.4876599602594</v>
      </c>
      <c r="I24" s="10" t="s">
        <v>152</v>
      </c>
      <c r="J24" s="18">
        <v>5928.6026712633402</v>
      </c>
      <c r="K24" s="10" t="s">
        <v>169</v>
      </c>
      <c r="L24" s="18">
        <v>234.75072884161801</v>
      </c>
      <c r="M24" s="10" t="s">
        <v>169</v>
      </c>
      <c r="N24" s="18">
        <v>8549.1174000605806</v>
      </c>
      <c r="O24" s="10" t="s">
        <v>169</v>
      </c>
      <c r="P24" s="18">
        <v>2228.4356400012898</v>
      </c>
      <c r="Q24" s="10" t="s">
        <v>152</v>
      </c>
      <c r="R24" s="18">
        <v>9230.0245471517901</v>
      </c>
      <c r="S24" s="10" t="s">
        <v>169</v>
      </c>
    </row>
    <row r="25" spans="1:19" x14ac:dyDescent="0.2">
      <c r="A25" s="12" t="s">
        <v>187</v>
      </c>
      <c r="B25" s="18">
        <v>6865.0339737009299</v>
      </c>
      <c r="C25" s="10" t="s">
        <v>152</v>
      </c>
      <c r="D25" s="18">
        <v>13837.929626765101</v>
      </c>
      <c r="E25" s="10" t="s">
        <v>169</v>
      </c>
      <c r="F25" s="18">
        <v>12955.090746317201</v>
      </c>
      <c r="G25" s="10" t="s">
        <v>169</v>
      </c>
      <c r="H25" s="18">
        <v>9257.5515123235491</v>
      </c>
      <c r="I25" s="10" t="s">
        <v>152</v>
      </c>
      <c r="J25" s="18">
        <v>5863.00077385233</v>
      </c>
      <c r="K25" s="10" t="s">
        <v>169</v>
      </c>
      <c r="L25" s="18">
        <v>237.27463166846201</v>
      </c>
      <c r="M25" s="10" t="s">
        <v>169</v>
      </c>
      <c r="N25" s="18">
        <v>8836.3250005172904</v>
      </c>
      <c r="O25" s="10" t="s">
        <v>169</v>
      </c>
      <c r="P25" s="18">
        <v>2096.56517606322</v>
      </c>
      <c r="Q25" s="10" t="s">
        <v>152</v>
      </c>
      <c r="R25" s="18">
        <v>9423.1903791348905</v>
      </c>
      <c r="S25" s="10" t="s">
        <v>169</v>
      </c>
    </row>
    <row r="26" spans="1:19" x14ac:dyDescent="0.2">
      <c r="A26" s="12" t="s">
        <v>188</v>
      </c>
      <c r="B26" s="18">
        <v>6669.55165134856</v>
      </c>
      <c r="C26" s="10" t="s">
        <v>152</v>
      </c>
      <c r="D26" s="18">
        <v>14173.595758133601</v>
      </c>
      <c r="E26" s="10" t="s">
        <v>169</v>
      </c>
      <c r="F26" s="18">
        <v>12935.3854837134</v>
      </c>
      <c r="G26" s="10" t="s">
        <v>169</v>
      </c>
      <c r="H26" s="18">
        <v>9452.7156434907793</v>
      </c>
      <c r="I26" s="10" t="s">
        <v>152</v>
      </c>
      <c r="J26" s="18">
        <v>5898.3823305934002</v>
      </c>
      <c r="K26" s="10" t="s">
        <v>169</v>
      </c>
      <c r="L26" s="18">
        <v>280.18652642123698</v>
      </c>
      <c r="M26" s="10" t="s">
        <v>169</v>
      </c>
      <c r="N26" s="18">
        <v>8699.9839904270902</v>
      </c>
      <c r="O26" s="10" t="s">
        <v>169</v>
      </c>
      <c r="P26" s="18">
        <v>2133.38070177295</v>
      </c>
      <c r="Q26" s="10" t="s">
        <v>152</v>
      </c>
      <c r="R26" s="18">
        <v>9532.7809720072892</v>
      </c>
      <c r="S26" s="10" t="s">
        <v>169</v>
      </c>
    </row>
    <row r="27" spans="1:19" x14ac:dyDescent="0.2">
      <c r="A27" s="12" t="s">
        <v>189</v>
      </c>
      <c r="B27" s="18">
        <v>5143.6360860493296</v>
      </c>
      <c r="C27" s="10" t="s">
        <v>152</v>
      </c>
      <c r="D27" s="18">
        <v>12036.7751771318</v>
      </c>
      <c r="E27" s="10" t="s">
        <v>169</v>
      </c>
      <c r="F27" s="18">
        <v>11291.9245916282</v>
      </c>
      <c r="G27" s="10" t="s">
        <v>152</v>
      </c>
      <c r="H27" s="18">
        <v>7228.7035922646201</v>
      </c>
      <c r="I27" s="10" t="s">
        <v>152</v>
      </c>
      <c r="J27" s="18">
        <v>4476.0356089237403</v>
      </c>
      <c r="K27" s="10" t="s">
        <v>169</v>
      </c>
      <c r="L27" s="18">
        <v>303.130550329176</v>
      </c>
      <c r="M27" s="10" t="s">
        <v>169</v>
      </c>
      <c r="N27" s="18">
        <v>6450.7082515764596</v>
      </c>
      <c r="O27" s="10" t="s">
        <v>169</v>
      </c>
      <c r="P27" s="18">
        <v>1696.09859038325</v>
      </c>
      <c r="Q27" s="10" t="s">
        <v>152</v>
      </c>
      <c r="R27" s="18">
        <v>7628.97810994879</v>
      </c>
      <c r="S27" s="10" t="s">
        <v>169</v>
      </c>
    </row>
    <row r="28" spans="1:19" x14ac:dyDescent="0.2">
      <c r="A28" s="12" t="s">
        <v>190</v>
      </c>
      <c r="B28" s="18">
        <v>6487.1533484949696</v>
      </c>
      <c r="C28" s="10" t="s">
        <v>152</v>
      </c>
      <c r="D28" s="18">
        <v>13947.7200146457</v>
      </c>
      <c r="E28" s="10" t="s">
        <v>169</v>
      </c>
      <c r="F28" s="18">
        <v>16186.589549304999</v>
      </c>
      <c r="G28" s="10" t="s">
        <v>152</v>
      </c>
      <c r="H28" s="18">
        <v>10483.1676035579</v>
      </c>
      <c r="I28" s="10" t="s">
        <v>152</v>
      </c>
      <c r="J28" s="18">
        <v>6521.2019249496998</v>
      </c>
      <c r="K28" s="10" t="s">
        <v>169</v>
      </c>
      <c r="L28" s="18">
        <v>321.26167159167198</v>
      </c>
      <c r="M28" s="10" t="s">
        <v>169</v>
      </c>
      <c r="N28" s="18">
        <v>4405.0362058034598</v>
      </c>
      <c r="O28" s="10" t="s">
        <v>169</v>
      </c>
      <c r="P28" s="18">
        <v>1795.1774590688899</v>
      </c>
      <c r="Q28" s="10" t="s">
        <v>152</v>
      </c>
      <c r="R28" s="18">
        <v>8567.9160620954208</v>
      </c>
      <c r="S28" s="10" t="s">
        <v>169</v>
      </c>
    </row>
    <row r="29" spans="1:19" x14ac:dyDescent="0.2">
      <c r="A29" s="12" t="s">
        <v>191</v>
      </c>
      <c r="B29" s="18">
        <v>6091.6943991299604</v>
      </c>
      <c r="C29" s="10" t="s">
        <v>152</v>
      </c>
      <c r="D29" s="18">
        <v>14325.461558388401</v>
      </c>
      <c r="E29" s="10" t="s">
        <v>169</v>
      </c>
      <c r="F29" s="18">
        <v>14819.2851681957</v>
      </c>
      <c r="G29" s="10" t="s">
        <v>152</v>
      </c>
      <c r="H29" s="18">
        <v>10224.7152683207</v>
      </c>
      <c r="I29" s="10" t="s">
        <v>152</v>
      </c>
      <c r="J29" s="18">
        <v>6997.3465078898398</v>
      </c>
      <c r="K29" s="10" t="s">
        <v>169</v>
      </c>
      <c r="L29" s="18">
        <v>333.29883903847201</v>
      </c>
      <c r="M29" s="10" t="s">
        <v>169</v>
      </c>
      <c r="N29" s="18">
        <v>6246.0168615882603</v>
      </c>
      <c r="O29" s="10" t="s">
        <v>169</v>
      </c>
      <c r="P29" s="18">
        <v>1794.7992735206101</v>
      </c>
      <c r="Q29" s="10" t="s">
        <v>152</v>
      </c>
      <c r="R29" s="18">
        <v>9118.5512567388396</v>
      </c>
      <c r="S29" s="10" t="s">
        <v>169</v>
      </c>
    </row>
    <row r="30" spans="1:19" x14ac:dyDescent="0.2">
      <c r="A30" s="12" t="s">
        <v>192</v>
      </c>
      <c r="B30" s="18">
        <v>7264.5987475869397</v>
      </c>
      <c r="C30" s="10" t="s">
        <v>152</v>
      </c>
      <c r="D30" s="18">
        <v>16736.542720679601</v>
      </c>
      <c r="E30" s="10" t="s">
        <v>169</v>
      </c>
      <c r="F30" s="18">
        <v>16503.437375915801</v>
      </c>
      <c r="G30" s="10" t="s">
        <v>152</v>
      </c>
      <c r="H30" s="18">
        <v>11286.208457612</v>
      </c>
      <c r="I30" s="10" t="s">
        <v>152</v>
      </c>
      <c r="J30" s="18">
        <v>7591.8701266057697</v>
      </c>
      <c r="K30" s="10" t="s">
        <v>169</v>
      </c>
      <c r="L30" s="18">
        <v>332.738799054786</v>
      </c>
      <c r="M30" s="10" t="s">
        <v>169</v>
      </c>
      <c r="N30" s="18">
        <v>8353.8714947216195</v>
      </c>
      <c r="O30" s="10" t="s">
        <v>169</v>
      </c>
      <c r="P30" s="18">
        <v>1951.6409238470801</v>
      </c>
      <c r="Q30" s="10" t="s">
        <v>152</v>
      </c>
      <c r="R30" s="18">
        <v>10719.272055956801</v>
      </c>
      <c r="S30" s="10" t="s">
        <v>169</v>
      </c>
    </row>
    <row r="31" spans="1:19" x14ac:dyDescent="0.2">
      <c r="A31" s="12" t="s">
        <v>193</v>
      </c>
      <c r="B31" s="18">
        <v>6968.1547713308901</v>
      </c>
      <c r="C31" s="10" t="s">
        <v>152</v>
      </c>
      <c r="D31" s="18">
        <v>17644.043207700201</v>
      </c>
      <c r="E31" s="10" t="s">
        <v>424</v>
      </c>
      <c r="F31" s="18">
        <v>16029.630618657</v>
      </c>
      <c r="G31" s="10" t="s">
        <v>169</v>
      </c>
      <c r="H31" s="18">
        <v>11445.0397208581</v>
      </c>
      <c r="I31" s="10" t="s">
        <v>152</v>
      </c>
      <c r="J31" s="18">
        <v>7789.0483445959298</v>
      </c>
      <c r="K31" s="10" t="s">
        <v>152</v>
      </c>
      <c r="L31" s="18">
        <v>385.63505898313298</v>
      </c>
      <c r="M31" s="10" t="s">
        <v>152</v>
      </c>
      <c r="N31" s="18">
        <v>8068.9772697789804</v>
      </c>
      <c r="O31" s="10" t="s">
        <v>169</v>
      </c>
      <c r="P31" s="18">
        <v>2059.6179065582801</v>
      </c>
      <c r="Q31" s="10" t="s">
        <v>152</v>
      </c>
      <c r="R31" s="18">
        <v>10968.638704982601</v>
      </c>
      <c r="S31" s="10" t="s">
        <v>424</v>
      </c>
    </row>
    <row r="32" spans="1:19" x14ac:dyDescent="0.2">
      <c r="A32" s="15" t="s">
        <v>195</v>
      </c>
      <c r="B32" s="19">
        <v>7050.3017084753601</v>
      </c>
      <c r="C32" s="14" t="s">
        <v>152</v>
      </c>
      <c r="D32" s="19">
        <v>18830.417196896899</v>
      </c>
      <c r="E32" s="14" t="s">
        <v>169</v>
      </c>
      <c r="F32" s="19">
        <v>16870.529795547998</v>
      </c>
      <c r="G32" s="14" t="s">
        <v>169</v>
      </c>
      <c r="H32" s="19">
        <v>12097.915578439701</v>
      </c>
      <c r="I32" s="14" t="s">
        <v>152</v>
      </c>
      <c r="J32" s="19">
        <v>8169.39287837749</v>
      </c>
      <c r="K32" s="14" t="s">
        <v>152</v>
      </c>
      <c r="L32" s="19">
        <v>347.84511033943198</v>
      </c>
      <c r="M32" s="14" t="s">
        <v>152</v>
      </c>
      <c r="N32" s="19">
        <v>8157.4730845931199</v>
      </c>
      <c r="O32" s="14" t="s">
        <v>169</v>
      </c>
      <c r="P32" s="19">
        <v>2098.1277786113001</v>
      </c>
      <c r="Q32" s="14" t="s">
        <v>152</v>
      </c>
      <c r="R32" s="19">
        <v>11521.810295089899</v>
      </c>
      <c r="S32" s="14" t="s">
        <v>169</v>
      </c>
    </row>
    <row r="34" spans="1:2" x14ac:dyDescent="0.2">
      <c r="A34" s="16" t="s">
        <v>196</v>
      </c>
      <c r="B34" s="16" t="s">
        <v>197</v>
      </c>
    </row>
    <row r="37" spans="1:2" x14ac:dyDescent="0.2">
      <c r="B37" s="16" t="s">
        <v>203</v>
      </c>
    </row>
    <row r="38" spans="1:2" x14ac:dyDescent="0.2">
      <c r="B38" s="16" t="s">
        <v>325</v>
      </c>
    </row>
    <row r="41" spans="1:2" x14ac:dyDescent="0.2">
      <c r="A41" s="17" t="str">
        <f>HYPERLINK("#'GAMING 2'!A2", "&lt;&lt;&lt; Previous table")</f>
        <v>&lt;&lt;&lt; Previous table</v>
      </c>
    </row>
    <row r="42" spans="1:2" x14ac:dyDescent="0.2">
      <c r="A42" s="17" t="str">
        <f>HYPERLINK("#'GAMING 4'!A2",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S42"/>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HYPERLINK("#'INDEX'!B99", "Link to index")</f>
        <v>Link to index</v>
      </c>
    </row>
    <row r="2" spans="1:19" ht="15.75" customHeight="1" x14ac:dyDescent="0.2">
      <c r="A2" s="27" t="s">
        <v>427</v>
      </c>
      <c r="B2" s="28"/>
      <c r="C2" s="28"/>
      <c r="D2" s="28"/>
      <c r="E2" s="28"/>
      <c r="F2" s="28"/>
      <c r="G2" s="28"/>
      <c r="H2" s="28"/>
      <c r="I2" s="28"/>
      <c r="J2" s="28"/>
      <c r="K2" s="28"/>
      <c r="L2" s="28"/>
      <c r="M2" s="28"/>
      <c r="N2" s="28"/>
      <c r="O2" s="28"/>
      <c r="P2" s="28"/>
      <c r="Q2" s="28"/>
      <c r="R2" s="28"/>
      <c r="S2" s="28"/>
    </row>
    <row r="3" spans="1:19" ht="15.75" customHeight="1" x14ac:dyDescent="0.2">
      <c r="A3" s="27" t="s">
        <v>110</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14713.78144196</v>
      </c>
      <c r="C7" s="10" t="s">
        <v>152</v>
      </c>
      <c r="D7" s="18">
        <v>18016.5217160543</v>
      </c>
      <c r="E7" s="10" t="s">
        <v>152</v>
      </c>
      <c r="F7" s="18">
        <v>15140.148286740899</v>
      </c>
      <c r="G7" s="10" t="s">
        <v>152</v>
      </c>
      <c r="H7" s="18">
        <v>10359.3387510832</v>
      </c>
      <c r="I7" s="10" t="s">
        <v>152</v>
      </c>
      <c r="J7" s="18">
        <v>8439.9898749362092</v>
      </c>
      <c r="K7" s="10" t="s">
        <v>152</v>
      </c>
      <c r="L7" s="18">
        <v>9469.8704304207295</v>
      </c>
      <c r="M7" s="10" t="s">
        <v>152</v>
      </c>
      <c r="N7" s="18">
        <v>19315.636651303001</v>
      </c>
      <c r="O7" s="10" t="s">
        <v>169</v>
      </c>
      <c r="P7" s="18">
        <v>2739.81582825333</v>
      </c>
      <c r="Q7" s="10" t="s">
        <v>152</v>
      </c>
      <c r="R7" s="18">
        <v>14394.6345235345</v>
      </c>
      <c r="S7" s="10" t="s">
        <v>169</v>
      </c>
    </row>
    <row r="8" spans="1:19" x14ac:dyDescent="0.2">
      <c r="A8" s="12" t="s">
        <v>164</v>
      </c>
      <c r="B8" s="18">
        <v>14570.1991994821</v>
      </c>
      <c r="C8" s="10" t="s">
        <v>152</v>
      </c>
      <c r="D8" s="18">
        <v>16933.136434581102</v>
      </c>
      <c r="E8" s="10" t="s">
        <v>152</v>
      </c>
      <c r="F8" s="18">
        <v>17643.342246715001</v>
      </c>
      <c r="G8" s="10" t="s">
        <v>152</v>
      </c>
      <c r="H8" s="18">
        <v>10378.878593125801</v>
      </c>
      <c r="I8" s="10" t="s">
        <v>152</v>
      </c>
      <c r="J8" s="18">
        <v>8815.92265284112</v>
      </c>
      <c r="K8" s="10" t="s">
        <v>152</v>
      </c>
      <c r="L8" s="18">
        <v>10059.529865104199</v>
      </c>
      <c r="M8" s="10" t="s">
        <v>152</v>
      </c>
      <c r="N8" s="18">
        <v>18592.083539155101</v>
      </c>
      <c r="O8" s="10" t="s">
        <v>169</v>
      </c>
      <c r="P8" s="18">
        <v>2503.4184574036199</v>
      </c>
      <c r="Q8" s="10" t="s">
        <v>152</v>
      </c>
      <c r="R8" s="18">
        <v>13890.6183200992</v>
      </c>
      <c r="S8" s="10" t="s">
        <v>169</v>
      </c>
    </row>
    <row r="9" spans="1:19" x14ac:dyDescent="0.2">
      <c r="A9" s="12" t="s">
        <v>165</v>
      </c>
      <c r="B9" s="18">
        <v>15144.606444049799</v>
      </c>
      <c r="C9" s="10" t="s">
        <v>152</v>
      </c>
      <c r="D9" s="18">
        <v>17595.215206356599</v>
      </c>
      <c r="E9" s="10" t="s">
        <v>169</v>
      </c>
      <c r="F9" s="18">
        <v>18519.389268733401</v>
      </c>
      <c r="G9" s="10" t="s">
        <v>169</v>
      </c>
      <c r="H9" s="18">
        <v>10423.8517910067</v>
      </c>
      <c r="I9" s="10" t="s">
        <v>152</v>
      </c>
      <c r="J9" s="18">
        <v>9505.6135040703193</v>
      </c>
      <c r="K9" s="10" t="s">
        <v>152</v>
      </c>
      <c r="L9" s="18">
        <v>9978.3197512938605</v>
      </c>
      <c r="M9" s="10" t="s">
        <v>152</v>
      </c>
      <c r="N9" s="18">
        <v>17624.648765396902</v>
      </c>
      <c r="O9" s="10" t="s">
        <v>169</v>
      </c>
      <c r="P9" s="18">
        <v>2451.4860472821001</v>
      </c>
      <c r="Q9" s="10" t="s">
        <v>152</v>
      </c>
      <c r="R9" s="18">
        <v>13941.5284345607</v>
      </c>
      <c r="S9" s="10" t="s">
        <v>169</v>
      </c>
    </row>
    <row r="10" spans="1:19" x14ac:dyDescent="0.2">
      <c r="A10" s="12" t="s">
        <v>166</v>
      </c>
      <c r="B10" s="18">
        <v>15431.353211043999</v>
      </c>
      <c r="C10" s="10" t="s">
        <v>152</v>
      </c>
      <c r="D10" s="18">
        <v>17682.497700495798</v>
      </c>
      <c r="E10" s="10" t="s">
        <v>169</v>
      </c>
      <c r="F10" s="18">
        <v>20438.652265741199</v>
      </c>
      <c r="G10" s="10" t="s">
        <v>169</v>
      </c>
      <c r="H10" s="18">
        <v>10882.032221273799</v>
      </c>
      <c r="I10" s="10" t="s">
        <v>152</v>
      </c>
      <c r="J10" s="18">
        <v>10170.315496666401</v>
      </c>
      <c r="K10" s="10" t="s">
        <v>152</v>
      </c>
      <c r="L10" s="18">
        <v>10148.994623438501</v>
      </c>
      <c r="M10" s="10" t="s">
        <v>152</v>
      </c>
      <c r="N10" s="18">
        <v>15768.336602821801</v>
      </c>
      <c r="O10" s="10" t="s">
        <v>169</v>
      </c>
      <c r="P10" s="18">
        <v>2158.0156289967999</v>
      </c>
      <c r="Q10" s="10" t="s">
        <v>152</v>
      </c>
      <c r="R10" s="18">
        <v>13630.286218765399</v>
      </c>
      <c r="S10" s="10" t="s">
        <v>169</v>
      </c>
    </row>
    <row r="11" spans="1:19" x14ac:dyDescent="0.2">
      <c r="A11" s="12" t="s">
        <v>170</v>
      </c>
      <c r="B11" s="18">
        <v>15554.1998571146</v>
      </c>
      <c r="C11" s="10" t="s">
        <v>152</v>
      </c>
      <c r="D11" s="18">
        <v>18037.102192007402</v>
      </c>
      <c r="E11" s="10" t="s">
        <v>169</v>
      </c>
      <c r="F11" s="18">
        <v>19742.776614966799</v>
      </c>
      <c r="G11" s="10" t="s">
        <v>169</v>
      </c>
      <c r="H11" s="18">
        <v>11840.0231882596</v>
      </c>
      <c r="I11" s="10" t="s">
        <v>152</v>
      </c>
      <c r="J11" s="18">
        <v>10951.293924956601</v>
      </c>
      <c r="K11" s="10" t="s">
        <v>152</v>
      </c>
      <c r="L11" s="18">
        <v>10394.891813574501</v>
      </c>
      <c r="M11" s="10" t="s">
        <v>152</v>
      </c>
      <c r="N11" s="18">
        <v>14931.775126639101</v>
      </c>
      <c r="O11" s="10" t="s">
        <v>169</v>
      </c>
      <c r="P11" s="18">
        <v>2272.1102014483799</v>
      </c>
      <c r="Q11" s="10" t="s">
        <v>152</v>
      </c>
      <c r="R11" s="18">
        <v>13777.4681554158</v>
      </c>
      <c r="S11" s="10" t="s">
        <v>169</v>
      </c>
    </row>
    <row r="12" spans="1:19" x14ac:dyDescent="0.2">
      <c r="A12" s="12" t="s">
        <v>171</v>
      </c>
      <c r="B12" s="18">
        <v>14751.130069851701</v>
      </c>
      <c r="C12" s="10" t="s">
        <v>152</v>
      </c>
      <c r="D12" s="18">
        <v>18722.4423959917</v>
      </c>
      <c r="E12" s="10" t="s">
        <v>169</v>
      </c>
      <c r="F12" s="18">
        <v>20680.078222809101</v>
      </c>
      <c r="G12" s="10" t="s">
        <v>169</v>
      </c>
      <c r="H12" s="18">
        <v>12505.4673587896</v>
      </c>
      <c r="I12" s="10" t="s">
        <v>152</v>
      </c>
      <c r="J12" s="18">
        <v>11280.580421349599</v>
      </c>
      <c r="K12" s="10" t="s">
        <v>152</v>
      </c>
      <c r="L12" s="18">
        <v>10500.943698251</v>
      </c>
      <c r="M12" s="10" t="s">
        <v>152</v>
      </c>
      <c r="N12" s="18">
        <v>14735.3504879389</v>
      </c>
      <c r="O12" s="10" t="s">
        <v>169</v>
      </c>
      <c r="P12" s="18">
        <v>2329.1973510779299</v>
      </c>
      <c r="Q12" s="10" t="s">
        <v>152</v>
      </c>
      <c r="R12" s="18">
        <v>14096.2624903334</v>
      </c>
      <c r="S12" s="10" t="s">
        <v>169</v>
      </c>
    </row>
    <row r="13" spans="1:19" x14ac:dyDescent="0.2">
      <c r="A13" s="12" t="s">
        <v>172</v>
      </c>
      <c r="B13" s="18">
        <v>14920.208094448801</v>
      </c>
      <c r="C13" s="10" t="s">
        <v>152</v>
      </c>
      <c r="D13" s="18">
        <v>18829.832039113</v>
      </c>
      <c r="E13" s="10" t="s">
        <v>169</v>
      </c>
      <c r="F13" s="18">
        <v>21547.945310762901</v>
      </c>
      <c r="G13" s="10" t="s">
        <v>169</v>
      </c>
      <c r="H13" s="18">
        <v>12608.0865798343</v>
      </c>
      <c r="I13" s="10" t="s">
        <v>152</v>
      </c>
      <c r="J13" s="18">
        <v>11346.9180121031</v>
      </c>
      <c r="K13" s="10" t="s">
        <v>152</v>
      </c>
      <c r="L13" s="18">
        <v>9325.2580699559803</v>
      </c>
      <c r="M13" s="10" t="s">
        <v>152</v>
      </c>
      <c r="N13" s="18">
        <v>14379.171168139501</v>
      </c>
      <c r="O13" s="10" t="s">
        <v>169</v>
      </c>
      <c r="P13" s="18">
        <v>2421.1563455138498</v>
      </c>
      <c r="Q13" s="10" t="s">
        <v>152</v>
      </c>
      <c r="R13" s="18">
        <v>14043.072220153699</v>
      </c>
      <c r="S13" s="10" t="s">
        <v>169</v>
      </c>
    </row>
    <row r="14" spans="1:19" x14ac:dyDescent="0.2">
      <c r="A14" s="12" t="s">
        <v>173</v>
      </c>
      <c r="B14" s="18">
        <v>14114.7135389703</v>
      </c>
      <c r="C14" s="10" t="s">
        <v>152</v>
      </c>
      <c r="D14" s="18">
        <v>19144.806134461898</v>
      </c>
      <c r="E14" s="10" t="s">
        <v>169</v>
      </c>
      <c r="F14" s="18">
        <v>19561.2880667873</v>
      </c>
      <c r="G14" s="10" t="s">
        <v>169</v>
      </c>
      <c r="H14" s="18">
        <v>11549.2629030399</v>
      </c>
      <c r="I14" s="10" t="s">
        <v>152</v>
      </c>
      <c r="J14" s="18">
        <v>11856.8998303709</v>
      </c>
      <c r="K14" s="10" t="s">
        <v>152</v>
      </c>
      <c r="L14" s="18">
        <v>328.75755813599397</v>
      </c>
      <c r="M14" s="10" t="s">
        <v>169</v>
      </c>
      <c r="N14" s="18">
        <v>14139.108047816901</v>
      </c>
      <c r="O14" s="10" t="s">
        <v>169</v>
      </c>
      <c r="P14" s="18">
        <v>2871.7578012792601</v>
      </c>
      <c r="Q14" s="10" t="s">
        <v>152</v>
      </c>
      <c r="R14" s="18">
        <v>13702.8707332289</v>
      </c>
      <c r="S14" s="10" t="s">
        <v>169</v>
      </c>
    </row>
    <row r="15" spans="1:19" x14ac:dyDescent="0.2">
      <c r="A15" s="12" t="s">
        <v>174</v>
      </c>
      <c r="B15" s="18">
        <v>13143.559476803001</v>
      </c>
      <c r="C15" s="10" t="s">
        <v>152</v>
      </c>
      <c r="D15" s="18">
        <v>16744.3585748564</v>
      </c>
      <c r="E15" s="10" t="s">
        <v>169</v>
      </c>
      <c r="F15" s="18">
        <v>19757.086579947201</v>
      </c>
      <c r="G15" s="10" t="s">
        <v>169</v>
      </c>
      <c r="H15" s="18">
        <v>11919.396702207599</v>
      </c>
      <c r="I15" s="10" t="s">
        <v>152</v>
      </c>
      <c r="J15" s="18">
        <v>11017.070457341901</v>
      </c>
      <c r="K15" s="10" t="s">
        <v>152</v>
      </c>
      <c r="L15" s="18">
        <v>328.58113141671902</v>
      </c>
      <c r="M15" s="10" t="s">
        <v>169</v>
      </c>
      <c r="N15" s="18">
        <v>14041.4876721128</v>
      </c>
      <c r="O15" s="10" t="s">
        <v>169</v>
      </c>
      <c r="P15" s="18">
        <v>2893.2720774429099</v>
      </c>
      <c r="Q15" s="10" t="s">
        <v>152</v>
      </c>
      <c r="R15" s="18">
        <v>12871.5256207196</v>
      </c>
      <c r="S15" s="10" t="s">
        <v>169</v>
      </c>
    </row>
    <row r="16" spans="1:19" x14ac:dyDescent="0.2">
      <c r="A16" s="12" t="s">
        <v>176</v>
      </c>
      <c r="B16" s="18">
        <v>12437.5194696374</v>
      </c>
      <c r="C16" s="10" t="s">
        <v>152</v>
      </c>
      <c r="D16" s="18">
        <v>16716.176023886499</v>
      </c>
      <c r="E16" s="10" t="s">
        <v>169</v>
      </c>
      <c r="F16" s="18">
        <v>19281.3388544958</v>
      </c>
      <c r="G16" s="10" t="s">
        <v>169</v>
      </c>
      <c r="H16" s="18">
        <v>11998.6629043721</v>
      </c>
      <c r="I16" s="10" t="s">
        <v>152</v>
      </c>
      <c r="J16" s="18">
        <v>10711.497061354001</v>
      </c>
      <c r="K16" s="10" t="s">
        <v>152</v>
      </c>
      <c r="L16" s="18">
        <v>305.12781767761902</v>
      </c>
      <c r="M16" s="10" t="s">
        <v>169</v>
      </c>
      <c r="N16" s="18">
        <v>13927.081567793501</v>
      </c>
      <c r="O16" s="10" t="s">
        <v>169</v>
      </c>
      <c r="P16" s="18">
        <v>2991.9516548658298</v>
      </c>
      <c r="Q16" s="10" t="s">
        <v>152</v>
      </c>
      <c r="R16" s="18">
        <v>12806.8728352125</v>
      </c>
      <c r="S16" s="10" t="s">
        <v>169</v>
      </c>
    </row>
    <row r="17" spans="1:19" x14ac:dyDescent="0.2">
      <c r="A17" s="12" t="s">
        <v>177</v>
      </c>
      <c r="B17" s="18">
        <v>11877.6708734967</v>
      </c>
      <c r="C17" s="10" t="s">
        <v>152</v>
      </c>
      <c r="D17" s="18">
        <v>16038.2183844622</v>
      </c>
      <c r="E17" s="10" t="s">
        <v>169</v>
      </c>
      <c r="F17" s="18">
        <v>17042.530947229799</v>
      </c>
      <c r="G17" s="10" t="s">
        <v>169</v>
      </c>
      <c r="H17" s="18">
        <v>11161.195735376201</v>
      </c>
      <c r="I17" s="10" t="s">
        <v>152</v>
      </c>
      <c r="J17" s="18">
        <v>10141.338972461501</v>
      </c>
      <c r="K17" s="10" t="s">
        <v>152</v>
      </c>
      <c r="L17" s="18">
        <v>340.41783023001801</v>
      </c>
      <c r="M17" s="10" t="s">
        <v>169</v>
      </c>
      <c r="N17" s="18">
        <v>13211.183116665999</v>
      </c>
      <c r="O17" s="10" t="s">
        <v>169</v>
      </c>
      <c r="P17" s="18">
        <v>2818.58502891842</v>
      </c>
      <c r="Q17" s="10" t="s">
        <v>152</v>
      </c>
      <c r="R17" s="18">
        <v>12140.653169944901</v>
      </c>
      <c r="S17" s="10" t="s">
        <v>169</v>
      </c>
    </row>
    <row r="18" spans="1:19" x14ac:dyDescent="0.2">
      <c r="A18" s="12" t="s">
        <v>178</v>
      </c>
      <c r="B18" s="18">
        <v>11785.7807494228</v>
      </c>
      <c r="C18" s="10" t="s">
        <v>152</v>
      </c>
      <c r="D18" s="18">
        <v>16543.387271675401</v>
      </c>
      <c r="E18" s="10" t="s">
        <v>169</v>
      </c>
      <c r="F18" s="18">
        <v>15261.061779641101</v>
      </c>
      <c r="G18" s="10" t="s">
        <v>169</v>
      </c>
      <c r="H18" s="18">
        <v>11148.493346716999</v>
      </c>
      <c r="I18" s="10" t="s">
        <v>152</v>
      </c>
      <c r="J18" s="18">
        <v>9957.7795515999005</v>
      </c>
      <c r="K18" s="10" t="s">
        <v>152</v>
      </c>
      <c r="L18" s="18">
        <v>304.20512712528603</v>
      </c>
      <c r="M18" s="10" t="s">
        <v>169</v>
      </c>
      <c r="N18" s="18">
        <v>13102.0615863526</v>
      </c>
      <c r="O18" s="10" t="s">
        <v>169</v>
      </c>
      <c r="P18" s="18">
        <v>2665.2665592326798</v>
      </c>
      <c r="Q18" s="10" t="s">
        <v>152</v>
      </c>
      <c r="R18" s="18">
        <v>12212.5882136113</v>
      </c>
      <c r="S18" s="10" t="s">
        <v>169</v>
      </c>
    </row>
    <row r="19" spans="1:19" x14ac:dyDescent="0.2">
      <c r="A19" s="12" t="s">
        <v>179</v>
      </c>
      <c r="B19" s="18">
        <v>11398.9859314483</v>
      </c>
      <c r="C19" s="10" t="s">
        <v>152</v>
      </c>
      <c r="D19" s="18">
        <v>16746.550898269899</v>
      </c>
      <c r="E19" s="10" t="s">
        <v>169</v>
      </c>
      <c r="F19" s="18">
        <v>14971.178501205301</v>
      </c>
      <c r="G19" s="10" t="s">
        <v>169</v>
      </c>
      <c r="H19" s="18">
        <v>11235.176752417001</v>
      </c>
      <c r="I19" s="10" t="s">
        <v>152</v>
      </c>
      <c r="J19" s="18">
        <v>9700.0812140714097</v>
      </c>
      <c r="K19" s="10" t="s">
        <v>152</v>
      </c>
      <c r="L19" s="18">
        <v>321.03850696259201</v>
      </c>
      <c r="M19" s="10" t="s">
        <v>169</v>
      </c>
      <c r="N19" s="18">
        <v>12787.1561992057</v>
      </c>
      <c r="O19" s="10" t="s">
        <v>169</v>
      </c>
      <c r="P19" s="18">
        <v>2899.2679414867598</v>
      </c>
      <c r="Q19" s="10" t="s">
        <v>152</v>
      </c>
      <c r="R19" s="18">
        <v>12196.7627866809</v>
      </c>
      <c r="S19" s="10" t="s">
        <v>169</v>
      </c>
    </row>
    <row r="20" spans="1:19" x14ac:dyDescent="0.2">
      <c r="A20" s="12" t="s">
        <v>180</v>
      </c>
      <c r="B20" s="18">
        <v>10990.832963866</v>
      </c>
      <c r="C20" s="10" t="s">
        <v>152</v>
      </c>
      <c r="D20" s="18">
        <v>16590.3060722759</v>
      </c>
      <c r="E20" s="10" t="s">
        <v>169</v>
      </c>
      <c r="F20" s="18">
        <v>14316.0046021772</v>
      </c>
      <c r="G20" s="10" t="s">
        <v>169</v>
      </c>
      <c r="H20" s="18">
        <v>11071.5104329856</v>
      </c>
      <c r="I20" s="10" t="s">
        <v>152</v>
      </c>
      <c r="J20" s="18">
        <v>9343.2482889071107</v>
      </c>
      <c r="K20" s="10" t="s">
        <v>152</v>
      </c>
      <c r="L20" s="18">
        <v>380.62272772155802</v>
      </c>
      <c r="M20" s="10" t="s">
        <v>169</v>
      </c>
      <c r="N20" s="18">
        <v>11889.5932896662</v>
      </c>
      <c r="O20" s="10" t="s">
        <v>169</v>
      </c>
      <c r="P20" s="18">
        <v>2778.3212189241899</v>
      </c>
      <c r="Q20" s="10" t="s">
        <v>152</v>
      </c>
      <c r="R20" s="18">
        <v>11826.277217712901</v>
      </c>
      <c r="S20" s="10" t="s">
        <v>169</v>
      </c>
    </row>
    <row r="21" spans="1:19" x14ac:dyDescent="0.2">
      <c r="A21" s="12" t="s">
        <v>181</v>
      </c>
      <c r="B21" s="18">
        <v>10315.7980179068</v>
      </c>
      <c r="C21" s="10" t="s">
        <v>152</v>
      </c>
      <c r="D21" s="18">
        <v>16455.325533328902</v>
      </c>
      <c r="E21" s="10" t="s">
        <v>169</v>
      </c>
      <c r="F21" s="18">
        <v>14418.884957221801</v>
      </c>
      <c r="G21" s="10" t="s">
        <v>169</v>
      </c>
      <c r="H21" s="18">
        <v>10787.080086575301</v>
      </c>
      <c r="I21" s="10" t="s">
        <v>152</v>
      </c>
      <c r="J21" s="18">
        <v>8832.2210248490392</v>
      </c>
      <c r="K21" s="10" t="s">
        <v>169</v>
      </c>
      <c r="L21" s="18">
        <v>313.542500819883</v>
      </c>
      <c r="M21" s="10" t="s">
        <v>169</v>
      </c>
      <c r="N21" s="18">
        <v>11609.2903852078</v>
      </c>
      <c r="O21" s="10" t="s">
        <v>169</v>
      </c>
      <c r="P21" s="18">
        <v>2982.2421217126598</v>
      </c>
      <c r="Q21" s="10" t="s">
        <v>152</v>
      </c>
      <c r="R21" s="18">
        <v>11628.336149529099</v>
      </c>
      <c r="S21" s="10" t="s">
        <v>169</v>
      </c>
    </row>
    <row r="22" spans="1:19" x14ac:dyDescent="0.2">
      <c r="A22" s="12" t="s">
        <v>182</v>
      </c>
      <c r="B22" s="18">
        <v>9302.5601925559095</v>
      </c>
      <c r="C22" s="10" t="s">
        <v>152</v>
      </c>
      <c r="D22" s="18">
        <v>17037.8759358426</v>
      </c>
      <c r="E22" s="10" t="s">
        <v>169</v>
      </c>
      <c r="F22" s="18">
        <v>15244.2033516271</v>
      </c>
      <c r="G22" s="10" t="s">
        <v>169</v>
      </c>
      <c r="H22" s="18">
        <v>11281.981843368199</v>
      </c>
      <c r="I22" s="10" t="s">
        <v>152</v>
      </c>
      <c r="J22" s="18">
        <v>8374.3535303809404</v>
      </c>
      <c r="K22" s="10" t="s">
        <v>169</v>
      </c>
      <c r="L22" s="18">
        <v>306.72379836723098</v>
      </c>
      <c r="M22" s="10" t="s">
        <v>169</v>
      </c>
      <c r="N22" s="18">
        <v>11951.886962304099</v>
      </c>
      <c r="O22" s="10" t="s">
        <v>169</v>
      </c>
      <c r="P22" s="18">
        <v>3067.9754632577001</v>
      </c>
      <c r="Q22" s="10" t="s">
        <v>152</v>
      </c>
      <c r="R22" s="18">
        <v>11974.8588976761</v>
      </c>
      <c r="S22" s="10" t="s">
        <v>169</v>
      </c>
    </row>
    <row r="23" spans="1:19" x14ac:dyDescent="0.2">
      <c r="A23" s="12" t="s">
        <v>184</v>
      </c>
      <c r="B23" s="18">
        <v>9249.2525374193992</v>
      </c>
      <c r="C23" s="10" t="s">
        <v>152</v>
      </c>
      <c r="D23" s="18">
        <v>17620.7102700367</v>
      </c>
      <c r="E23" s="10" t="s">
        <v>169</v>
      </c>
      <c r="F23" s="18">
        <v>15139.7226674126</v>
      </c>
      <c r="G23" s="10" t="s">
        <v>169</v>
      </c>
      <c r="H23" s="18">
        <v>11550.1252598337</v>
      </c>
      <c r="I23" s="10" t="s">
        <v>152</v>
      </c>
      <c r="J23" s="18">
        <v>8166.4826375248504</v>
      </c>
      <c r="K23" s="10" t="s">
        <v>169</v>
      </c>
      <c r="L23" s="18">
        <v>323.34643537529701</v>
      </c>
      <c r="M23" s="10" t="s">
        <v>169</v>
      </c>
      <c r="N23" s="18">
        <v>12045.4041828555</v>
      </c>
      <c r="O23" s="10" t="s">
        <v>169</v>
      </c>
      <c r="P23" s="18">
        <v>3480.8667928687901</v>
      </c>
      <c r="Q23" s="10" t="s">
        <v>152</v>
      </c>
      <c r="R23" s="18">
        <v>12277.2879618692</v>
      </c>
      <c r="S23" s="10" t="s">
        <v>169</v>
      </c>
    </row>
    <row r="24" spans="1:19" x14ac:dyDescent="0.2">
      <c r="A24" s="12" t="s">
        <v>185</v>
      </c>
      <c r="B24" s="18">
        <v>9118.6964451331896</v>
      </c>
      <c r="C24" s="10" t="s">
        <v>152</v>
      </c>
      <c r="D24" s="18">
        <v>17292.8707945266</v>
      </c>
      <c r="E24" s="10" t="s">
        <v>169</v>
      </c>
      <c r="F24" s="18">
        <v>14858.806685212799</v>
      </c>
      <c r="G24" s="10" t="s">
        <v>169</v>
      </c>
      <c r="H24" s="18">
        <v>11481.0888637925</v>
      </c>
      <c r="I24" s="10" t="s">
        <v>152</v>
      </c>
      <c r="J24" s="18">
        <v>7548.3124206673101</v>
      </c>
      <c r="K24" s="10" t="s">
        <v>169</v>
      </c>
      <c r="L24" s="18">
        <v>298.885241688544</v>
      </c>
      <c r="M24" s="10" t="s">
        <v>169</v>
      </c>
      <c r="N24" s="18">
        <v>10884.758624390901</v>
      </c>
      <c r="O24" s="10" t="s">
        <v>169</v>
      </c>
      <c r="P24" s="18">
        <v>2837.25008282518</v>
      </c>
      <c r="Q24" s="10" t="s">
        <v>152</v>
      </c>
      <c r="R24" s="18">
        <v>11751.6913842168</v>
      </c>
      <c r="S24" s="10" t="s">
        <v>169</v>
      </c>
    </row>
    <row r="25" spans="1:19" x14ac:dyDescent="0.2">
      <c r="A25" s="12" t="s">
        <v>187</v>
      </c>
      <c r="B25" s="18">
        <v>8572.4911415188599</v>
      </c>
      <c r="C25" s="10" t="s">
        <v>152</v>
      </c>
      <c r="D25" s="18">
        <v>17279.671098037401</v>
      </c>
      <c r="E25" s="10" t="s">
        <v>169</v>
      </c>
      <c r="F25" s="18">
        <v>16177.2543421962</v>
      </c>
      <c r="G25" s="10" t="s">
        <v>169</v>
      </c>
      <c r="H25" s="18">
        <v>11560.070734619399</v>
      </c>
      <c r="I25" s="10" t="s">
        <v>152</v>
      </c>
      <c r="J25" s="18">
        <v>7321.2342996566304</v>
      </c>
      <c r="K25" s="10" t="s">
        <v>169</v>
      </c>
      <c r="L25" s="18">
        <v>296.28909133984803</v>
      </c>
      <c r="M25" s="10" t="s">
        <v>169</v>
      </c>
      <c r="N25" s="18">
        <v>11034.077628851101</v>
      </c>
      <c r="O25" s="10" t="s">
        <v>169</v>
      </c>
      <c r="P25" s="18">
        <v>2618.0185660071502</v>
      </c>
      <c r="Q25" s="10" t="s">
        <v>152</v>
      </c>
      <c r="R25" s="18">
        <v>11766.906960611999</v>
      </c>
      <c r="S25" s="10" t="s">
        <v>169</v>
      </c>
    </row>
    <row r="26" spans="1:19" x14ac:dyDescent="0.2">
      <c r="A26" s="12" t="s">
        <v>188</v>
      </c>
      <c r="B26" s="18">
        <v>8191.8578920725104</v>
      </c>
      <c r="C26" s="10" t="s">
        <v>152</v>
      </c>
      <c r="D26" s="18">
        <v>17408.6787748073</v>
      </c>
      <c r="E26" s="10" t="s">
        <v>169</v>
      </c>
      <c r="F26" s="18">
        <v>15887.850518457601</v>
      </c>
      <c r="G26" s="10" t="s">
        <v>169</v>
      </c>
      <c r="H26" s="18">
        <v>11610.271168675899</v>
      </c>
      <c r="I26" s="10" t="s">
        <v>152</v>
      </c>
      <c r="J26" s="18">
        <v>7244.6713619142201</v>
      </c>
      <c r="K26" s="10" t="s">
        <v>169</v>
      </c>
      <c r="L26" s="18">
        <v>344.13830609619799</v>
      </c>
      <c r="M26" s="10" t="s">
        <v>169</v>
      </c>
      <c r="N26" s="18">
        <v>10685.730651546</v>
      </c>
      <c r="O26" s="10" t="s">
        <v>169</v>
      </c>
      <c r="P26" s="18">
        <v>2620.3187938547899</v>
      </c>
      <c r="Q26" s="10" t="s">
        <v>152</v>
      </c>
      <c r="R26" s="18">
        <v>11708.611181254901</v>
      </c>
      <c r="S26" s="10" t="s">
        <v>169</v>
      </c>
    </row>
    <row r="27" spans="1:19" x14ac:dyDescent="0.2">
      <c r="A27" s="12" t="s">
        <v>189</v>
      </c>
      <c r="B27" s="18">
        <v>6238.9807569265904</v>
      </c>
      <c r="C27" s="10" t="s">
        <v>152</v>
      </c>
      <c r="D27" s="18">
        <v>14600.023689322999</v>
      </c>
      <c r="E27" s="10" t="s">
        <v>169</v>
      </c>
      <c r="F27" s="18">
        <v>13696.5561049139</v>
      </c>
      <c r="G27" s="10" t="s">
        <v>152</v>
      </c>
      <c r="H27" s="18">
        <v>8768.0663746771406</v>
      </c>
      <c r="I27" s="10" t="s">
        <v>152</v>
      </c>
      <c r="J27" s="18">
        <v>5429.2138021067503</v>
      </c>
      <c r="K27" s="10" t="s">
        <v>169</v>
      </c>
      <c r="L27" s="18">
        <v>367.682635143982</v>
      </c>
      <c r="M27" s="10" t="s">
        <v>169</v>
      </c>
      <c r="N27" s="18">
        <v>7824.3958119993504</v>
      </c>
      <c r="O27" s="10" t="s">
        <v>169</v>
      </c>
      <c r="P27" s="18">
        <v>2057.2852142382098</v>
      </c>
      <c r="Q27" s="10" t="s">
        <v>152</v>
      </c>
      <c r="R27" s="18">
        <v>9253.5799241470995</v>
      </c>
      <c r="S27" s="10" t="s">
        <v>169</v>
      </c>
    </row>
    <row r="28" spans="1:19" x14ac:dyDescent="0.2">
      <c r="A28" s="12" t="s">
        <v>190</v>
      </c>
      <c r="B28" s="18">
        <v>7743.2443154829698</v>
      </c>
      <c r="C28" s="10" t="s">
        <v>152</v>
      </c>
      <c r="D28" s="18">
        <v>16648.381488069699</v>
      </c>
      <c r="E28" s="10" t="s">
        <v>169</v>
      </c>
      <c r="F28" s="18">
        <v>19320.757623802801</v>
      </c>
      <c r="G28" s="10" t="s">
        <v>152</v>
      </c>
      <c r="H28" s="18">
        <v>12512.996624834999</v>
      </c>
      <c r="I28" s="10" t="s">
        <v>152</v>
      </c>
      <c r="J28" s="18">
        <v>7783.8856310061401</v>
      </c>
      <c r="K28" s="10" t="s">
        <v>169</v>
      </c>
      <c r="L28" s="18">
        <v>383.46675015966701</v>
      </c>
      <c r="M28" s="10" t="s">
        <v>169</v>
      </c>
      <c r="N28" s="18">
        <v>5257.9721378095201</v>
      </c>
      <c r="O28" s="10" t="s">
        <v>169</v>
      </c>
      <c r="P28" s="18">
        <v>2142.77309452586</v>
      </c>
      <c r="Q28" s="10" t="s">
        <v>152</v>
      </c>
      <c r="R28" s="18">
        <v>10226.8998094129</v>
      </c>
      <c r="S28" s="10" t="s">
        <v>169</v>
      </c>
    </row>
    <row r="29" spans="1:19" x14ac:dyDescent="0.2">
      <c r="A29" s="12" t="s">
        <v>191</v>
      </c>
      <c r="B29" s="18">
        <v>6955.8151755598901</v>
      </c>
      <c r="C29" s="10" t="s">
        <v>152</v>
      </c>
      <c r="D29" s="18">
        <v>16357.561029156301</v>
      </c>
      <c r="E29" s="10" t="s">
        <v>169</v>
      </c>
      <c r="F29" s="18">
        <v>16921.434646919799</v>
      </c>
      <c r="G29" s="10" t="s">
        <v>152</v>
      </c>
      <c r="H29" s="18">
        <v>11675.1145033346</v>
      </c>
      <c r="I29" s="10" t="s">
        <v>152</v>
      </c>
      <c r="J29" s="18">
        <v>7989.9361063126698</v>
      </c>
      <c r="K29" s="10" t="s">
        <v>169</v>
      </c>
      <c r="L29" s="18">
        <v>380.57804129363598</v>
      </c>
      <c r="M29" s="10" t="s">
        <v>169</v>
      </c>
      <c r="N29" s="18">
        <v>7132.0286321066396</v>
      </c>
      <c r="O29" s="10" t="s">
        <v>169</v>
      </c>
      <c r="P29" s="18">
        <v>2049.3956534690201</v>
      </c>
      <c r="Q29" s="10" t="s">
        <v>152</v>
      </c>
      <c r="R29" s="18">
        <v>10412.0385979644</v>
      </c>
      <c r="S29" s="10" t="s">
        <v>169</v>
      </c>
    </row>
    <row r="30" spans="1:19" x14ac:dyDescent="0.2">
      <c r="A30" s="12" t="s">
        <v>192</v>
      </c>
      <c r="B30" s="18">
        <v>7749.9662433183703</v>
      </c>
      <c r="C30" s="10" t="s">
        <v>152</v>
      </c>
      <c r="D30" s="18">
        <v>17854.7564183373</v>
      </c>
      <c r="E30" s="10" t="s">
        <v>169</v>
      </c>
      <c r="F30" s="18">
        <v>17606.076674854299</v>
      </c>
      <c r="G30" s="10" t="s">
        <v>152</v>
      </c>
      <c r="H30" s="18">
        <v>12040.2705780001</v>
      </c>
      <c r="I30" s="10" t="s">
        <v>152</v>
      </c>
      <c r="J30" s="18">
        <v>8099.10350855862</v>
      </c>
      <c r="K30" s="10" t="s">
        <v>169</v>
      </c>
      <c r="L30" s="18">
        <v>354.96997840017701</v>
      </c>
      <c r="M30" s="10" t="s">
        <v>169</v>
      </c>
      <c r="N30" s="18">
        <v>8912.0162495715904</v>
      </c>
      <c r="O30" s="10" t="s">
        <v>169</v>
      </c>
      <c r="P30" s="18">
        <v>2082.0353338741002</v>
      </c>
      <c r="Q30" s="10" t="s">
        <v>152</v>
      </c>
      <c r="R30" s="18">
        <v>11435.4556215793</v>
      </c>
      <c r="S30" s="10" t="s">
        <v>169</v>
      </c>
    </row>
    <row r="31" spans="1:19" x14ac:dyDescent="0.2">
      <c r="A31" s="12" t="s">
        <v>193</v>
      </c>
      <c r="B31" s="18">
        <v>7136.6800707426801</v>
      </c>
      <c r="C31" s="10" t="s">
        <v>152</v>
      </c>
      <c r="D31" s="18">
        <v>18070.765598632999</v>
      </c>
      <c r="E31" s="10" t="s">
        <v>424</v>
      </c>
      <c r="F31" s="18">
        <v>16417.308330780099</v>
      </c>
      <c r="G31" s="10" t="s">
        <v>169</v>
      </c>
      <c r="H31" s="18">
        <v>11721.838788765301</v>
      </c>
      <c r="I31" s="10" t="s">
        <v>152</v>
      </c>
      <c r="J31" s="18">
        <v>7977.4270111844799</v>
      </c>
      <c r="K31" s="10" t="s">
        <v>152</v>
      </c>
      <c r="L31" s="18">
        <v>394.96166924245199</v>
      </c>
      <c r="M31" s="10" t="s">
        <v>152</v>
      </c>
      <c r="N31" s="18">
        <v>8264.1260365559701</v>
      </c>
      <c r="O31" s="10" t="s">
        <v>169</v>
      </c>
      <c r="P31" s="18">
        <v>2109.4299064014299</v>
      </c>
      <c r="Q31" s="10" t="s">
        <v>152</v>
      </c>
      <c r="R31" s="18">
        <v>11233.915981759301</v>
      </c>
      <c r="S31" s="10" t="s">
        <v>424</v>
      </c>
    </row>
    <row r="32" spans="1:19" x14ac:dyDescent="0.2">
      <c r="A32" s="15" t="s">
        <v>195</v>
      </c>
      <c r="B32" s="19">
        <v>7050.3017084753601</v>
      </c>
      <c r="C32" s="14" t="s">
        <v>152</v>
      </c>
      <c r="D32" s="19">
        <v>18830.417196896899</v>
      </c>
      <c r="E32" s="14" t="s">
        <v>169</v>
      </c>
      <c r="F32" s="19">
        <v>16870.529795547998</v>
      </c>
      <c r="G32" s="14" t="s">
        <v>169</v>
      </c>
      <c r="H32" s="19">
        <v>12097.915578439701</v>
      </c>
      <c r="I32" s="14" t="s">
        <v>152</v>
      </c>
      <c r="J32" s="19">
        <v>8169.39287837749</v>
      </c>
      <c r="K32" s="14" t="s">
        <v>152</v>
      </c>
      <c r="L32" s="19">
        <v>347.84511033943198</v>
      </c>
      <c r="M32" s="14" t="s">
        <v>152</v>
      </c>
      <c r="N32" s="19">
        <v>8157.4730845931199</v>
      </c>
      <c r="O32" s="14" t="s">
        <v>169</v>
      </c>
      <c r="P32" s="19">
        <v>2098.1277786113001</v>
      </c>
      <c r="Q32" s="14" t="s">
        <v>152</v>
      </c>
      <c r="R32" s="19">
        <v>11521.810295089899</v>
      </c>
      <c r="S32" s="14" t="s">
        <v>169</v>
      </c>
    </row>
    <row r="34" spans="1:2" x14ac:dyDescent="0.2">
      <c r="A34" s="16" t="s">
        <v>196</v>
      </c>
      <c r="B34" s="16" t="s">
        <v>197</v>
      </c>
    </row>
    <row r="37" spans="1:2" x14ac:dyDescent="0.2">
      <c r="B37" s="16" t="s">
        <v>203</v>
      </c>
    </row>
    <row r="38" spans="1:2" x14ac:dyDescent="0.2">
      <c r="B38" s="16" t="s">
        <v>325</v>
      </c>
    </row>
    <row r="41" spans="1:2" x14ac:dyDescent="0.2">
      <c r="A41" s="17" t="str">
        <f>HYPERLINK("#'GAMING 3'!A2", "&lt;&lt;&lt; Previous table")</f>
        <v>&lt;&lt;&lt; Previous table</v>
      </c>
    </row>
    <row r="42" spans="1:2" x14ac:dyDescent="0.2">
      <c r="A42" s="17" t="str">
        <f>HYPERLINK("#'GAMING 5'!A2",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HYPERLINK("#'INDEX'!B100", "Link to index")</f>
        <v>Link to index</v>
      </c>
    </row>
    <row r="2" spans="1:19" ht="15.75" customHeight="1" x14ac:dyDescent="0.2">
      <c r="A2" s="27" t="s">
        <v>428</v>
      </c>
      <c r="B2" s="28"/>
      <c r="C2" s="28"/>
      <c r="D2" s="28"/>
      <c r="E2" s="28"/>
      <c r="F2" s="28"/>
      <c r="G2" s="28"/>
      <c r="H2" s="28"/>
      <c r="I2" s="28"/>
      <c r="J2" s="28"/>
      <c r="K2" s="28"/>
      <c r="L2" s="28"/>
      <c r="M2" s="28"/>
      <c r="N2" s="28"/>
      <c r="O2" s="28"/>
      <c r="P2" s="28"/>
      <c r="Q2" s="28"/>
      <c r="R2" s="28"/>
      <c r="S2" s="28"/>
    </row>
    <row r="3" spans="1:19" ht="15.75" customHeight="1" x14ac:dyDescent="0.2">
      <c r="A3" s="27" t="s">
        <v>111</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190.517</v>
      </c>
      <c r="C7" s="10" t="s">
        <v>152</v>
      </c>
      <c r="D7" s="9">
        <v>4826.2839999999997</v>
      </c>
      <c r="E7" s="10" t="s">
        <v>152</v>
      </c>
      <c r="F7" s="9">
        <v>108.5598</v>
      </c>
      <c r="G7" s="10" t="s">
        <v>152</v>
      </c>
      <c r="H7" s="9">
        <v>1765.9010000000001</v>
      </c>
      <c r="I7" s="10" t="s">
        <v>152</v>
      </c>
      <c r="J7" s="9">
        <v>660.46400000000006</v>
      </c>
      <c r="K7" s="10" t="s">
        <v>152</v>
      </c>
      <c r="L7" s="9">
        <v>181.13417085899999</v>
      </c>
      <c r="M7" s="10" t="s">
        <v>152</v>
      </c>
      <c r="N7" s="9">
        <v>3316.4569999999999</v>
      </c>
      <c r="O7" s="10" t="s">
        <v>169</v>
      </c>
      <c r="P7" s="9">
        <v>495.81200000000001</v>
      </c>
      <c r="Q7" s="10" t="s">
        <v>152</v>
      </c>
      <c r="R7" s="9">
        <v>11545.128970858999</v>
      </c>
      <c r="S7" s="10" t="s">
        <v>169</v>
      </c>
    </row>
    <row r="8" spans="1:19" x14ac:dyDescent="0.2">
      <c r="A8" s="12" t="s">
        <v>164</v>
      </c>
      <c r="B8" s="9">
        <v>203.50200000000001</v>
      </c>
      <c r="C8" s="10" t="s">
        <v>152</v>
      </c>
      <c r="D8" s="9">
        <v>5186.9690000000001</v>
      </c>
      <c r="E8" s="10" t="s">
        <v>152</v>
      </c>
      <c r="F8" s="9">
        <v>126.047</v>
      </c>
      <c r="G8" s="10" t="s">
        <v>152</v>
      </c>
      <c r="H8" s="9">
        <v>1921.1949999999999</v>
      </c>
      <c r="I8" s="10" t="s">
        <v>152</v>
      </c>
      <c r="J8" s="9">
        <v>727.47900000000004</v>
      </c>
      <c r="K8" s="10" t="s">
        <v>152</v>
      </c>
      <c r="L8" s="9">
        <v>202.57571200000001</v>
      </c>
      <c r="M8" s="10" t="s">
        <v>152</v>
      </c>
      <c r="N8" s="9">
        <v>3650.942</v>
      </c>
      <c r="O8" s="10" t="s">
        <v>169</v>
      </c>
      <c r="P8" s="9">
        <v>492.36099999999999</v>
      </c>
      <c r="Q8" s="10" t="s">
        <v>152</v>
      </c>
      <c r="R8" s="9">
        <v>12511.070712000001</v>
      </c>
      <c r="S8" s="10" t="s">
        <v>169</v>
      </c>
    </row>
    <row r="9" spans="1:19" x14ac:dyDescent="0.2">
      <c r="A9" s="12" t="s">
        <v>165</v>
      </c>
      <c r="B9" s="9">
        <v>209.07499999999999</v>
      </c>
      <c r="C9" s="10" t="s">
        <v>152</v>
      </c>
      <c r="D9" s="9">
        <v>5301.1049999999996</v>
      </c>
      <c r="E9" s="10" t="s">
        <v>169</v>
      </c>
      <c r="F9" s="9">
        <v>134.851018662</v>
      </c>
      <c r="G9" s="10" t="s">
        <v>169</v>
      </c>
      <c r="H9" s="9">
        <v>2049.4589999999998</v>
      </c>
      <c r="I9" s="10" t="s">
        <v>152</v>
      </c>
      <c r="J9" s="9">
        <v>802.202</v>
      </c>
      <c r="K9" s="10" t="s">
        <v>152</v>
      </c>
      <c r="L9" s="9">
        <v>232.262732</v>
      </c>
      <c r="M9" s="10" t="s">
        <v>152</v>
      </c>
      <c r="N9" s="9">
        <v>3814.8530000000001</v>
      </c>
      <c r="O9" s="10" t="s">
        <v>169</v>
      </c>
      <c r="P9" s="9">
        <v>501.50799999999998</v>
      </c>
      <c r="Q9" s="10" t="s">
        <v>152</v>
      </c>
      <c r="R9" s="9">
        <v>13045.315750661999</v>
      </c>
      <c r="S9" s="10" t="s">
        <v>169</v>
      </c>
    </row>
    <row r="10" spans="1:19" x14ac:dyDescent="0.2">
      <c r="A10" s="12" t="s">
        <v>166</v>
      </c>
      <c r="B10" s="9">
        <v>220.06</v>
      </c>
      <c r="C10" s="10" t="s">
        <v>152</v>
      </c>
      <c r="D10" s="9">
        <v>5533.893</v>
      </c>
      <c r="E10" s="10" t="s">
        <v>330</v>
      </c>
      <c r="F10" s="9">
        <v>146.751</v>
      </c>
      <c r="G10" s="10" t="s">
        <v>169</v>
      </c>
      <c r="H10" s="9">
        <v>2207.884</v>
      </c>
      <c r="I10" s="10" t="s">
        <v>152</v>
      </c>
      <c r="J10" s="9">
        <v>878.13800000000003</v>
      </c>
      <c r="K10" s="10" t="s">
        <v>152</v>
      </c>
      <c r="L10" s="9">
        <v>244.70400000000001</v>
      </c>
      <c r="M10" s="10" t="s">
        <v>152</v>
      </c>
      <c r="N10" s="9">
        <v>3658.5590000000002</v>
      </c>
      <c r="O10" s="10" t="s">
        <v>169</v>
      </c>
      <c r="P10" s="9">
        <v>485.19400000000002</v>
      </c>
      <c r="Q10" s="10" t="s">
        <v>152</v>
      </c>
      <c r="R10" s="9">
        <v>13375.183000000001</v>
      </c>
      <c r="S10" s="10" t="s">
        <v>429</v>
      </c>
    </row>
    <row r="11" spans="1:19" x14ac:dyDescent="0.2">
      <c r="A11" s="12" t="s">
        <v>170</v>
      </c>
      <c r="B11" s="9">
        <v>229.53800000000001</v>
      </c>
      <c r="C11" s="10" t="s">
        <v>152</v>
      </c>
      <c r="D11" s="9">
        <v>5814.3040000000001</v>
      </c>
      <c r="E11" s="10" t="s">
        <v>330</v>
      </c>
      <c r="F11" s="9">
        <v>153.78700000000001</v>
      </c>
      <c r="G11" s="10" t="s">
        <v>169</v>
      </c>
      <c r="H11" s="9">
        <v>2499.7750000000001</v>
      </c>
      <c r="I11" s="10" t="s">
        <v>152</v>
      </c>
      <c r="J11" s="9">
        <v>943.29399999999998</v>
      </c>
      <c r="K11" s="10" t="s">
        <v>152</v>
      </c>
      <c r="L11" s="9">
        <v>259.86900000000003</v>
      </c>
      <c r="M11" s="10" t="s">
        <v>152</v>
      </c>
      <c r="N11" s="9">
        <v>3638.9140000000002</v>
      </c>
      <c r="O11" s="10" t="s">
        <v>169</v>
      </c>
      <c r="P11" s="9">
        <v>530.17600000000004</v>
      </c>
      <c r="Q11" s="10" t="s">
        <v>152</v>
      </c>
      <c r="R11" s="9">
        <v>14069.656999999999</v>
      </c>
      <c r="S11" s="10" t="s">
        <v>429</v>
      </c>
    </row>
    <row r="12" spans="1:19" x14ac:dyDescent="0.2">
      <c r="A12" s="12" t="s">
        <v>171</v>
      </c>
      <c r="B12" s="9">
        <v>222.80699999999999</v>
      </c>
      <c r="C12" s="10" t="s">
        <v>152</v>
      </c>
      <c r="D12" s="9">
        <v>6059.6989999999996</v>
      </c>
      <c r="E12" s="10" t="s">
        <v>330</v>
      </c>
      <c r="F12" s="9">
        <v>164.75399999999999</v>
      </c>
      <c r="G12" s="10" t="s">
        <v>169</v>
      </c>
      <c r="H12" s="9">
        <v>2658.181</v>
      </c>
      <c r="I12" s="10" t="s">
        <v>152</v>
      </c>
      <c r="J12" s="9">
        <v>970.75800000000004</v>
      </c>
      <c r="K12" s="10" t="s">
        <v>152</v>
      </c>
      <c r="L12" s="9">
        <v>270.64</v>
      </c>
      <c r="M12" s="10" t="s">
        <v>152</v>
      </c>
      <c r="N12" s="9">
        <v>3698.221</v>
      </c>
      <c r="O12" s="10" t="s">
        <v>169</v>
      </c>
      <c r="P12" s="9">
        <v>560.81299999999999</v>
      </c>
      <c r="Q12" s="10" t="s">
        <v>152</v>
      </c>
      <c r="R12" s="9">
        <v>14605.873</v>
      </c>
      <c r="S12" s="10" t="s">
        <v>429</v>
      </c>
    </row>
    <row r="13" spans="1:19" x14ac:dyDescent="0.2">
      <c r="A13" s="12" t="s">
        <v>172</v>
      </c>
      <c r="B13" s="9">
        <v>229.77500000000001</v>
      </c>
      <c r="C13" s="10" t="s">
        <v>152</v>
      </c>
      <c r="D13" s="9">
        <v>6272.0559999999996</v>
      </c>
      <c r="E13" s="10" t="s">
        <v>330</v>
      </c>
      <c r="F13" s="9">
        <v>186.14456000000001</v>
      </c>
      <c r="G13" s="10" t="s">
        <v>169</v>
      </c>
      <c r="H13" s="9">
        <v>2802.6350000000002</v>
      </c>
      <c r="I13" s="10" t="s">
        <v>152</v>
      </c>
      <c r="J13" s="9">
        <v>989.125</v>
      </c>
      <c r="K13" s="10" t="s">
        <v>152</v>
      </c>
      <c r="L13" s="9">
        <v>258.65199999999999</v>
      </c>
      <c r="M13" s="10" t="s">
        <v>152</v>
      </c>
      <c r="N13" s="9">
        <v>3895.29</v>
      </c>
      <c r="O13" s="10" t="s">
        <v>169</v>
      </c>
      <c r="P13" s="9">
        <v>608.11199999999997</v>
      </c>
      <c r="Q13" s="10" t="s">
        <v>152</v>
      </c>
      <c r="R13" s="9">
        <v>15241.789559999999</v>
      </c>
      <c r="S13" s="10" t="s">
        <v>429</v>
      </c>
    </row>
    <row r="14" spans="1:19" x14ac:dyDescent="0.2">
      <c r="A14" s="12" t="s">
        <v>173</v>
      </c>
      <c r="B14" s="9">
        <v>222.512</v>
      </c>
      <c r="C14" s="10" t="s">
        <v>152</v>
      </c>
      <c r="D14" s="9">
        <v>6499.6540000000005</v>
      </c>
      <c r="E14" s="10" t="s">
        <v>330</v>
      </c>
      <c r="F14" s="9">
        <v>191.71554</v>
      </c>
      <c r="G14" s="10" t="s">
        <v>169</v>
      </c>
      <c r="H14" s="9">
        <v>2670.9279999999999</v>
      </c>
      <c r="I14" s="10" t="s">
        <v>152</v>
      </c>
      <c r="J14" s="9">
        <v>1036.414</v>
      </c>
      <c r="K14" s="10" t="s">
        <v>152</v>
      </c>
      <c r="L14" s="9">
        <v>265.339</v>
      </c>
      <c r="M14" s="10" t="s">
        <v>152</v>
      </c>
      <c r="N14" s="9">
        <v>4018.2640000000001</v>
      </c>
      <c r="O14" s="10" t="s">
        <v>169</v>
      </c>
      <c r="P14" s="9">
        <v>738.90099999999995</v>
      </c>
      <c r="Q14" s="10" t="s">
        <v>152</v>
      </c>
      <c r="R14" s="9">
        <v>15643.72754</v>
      </c>
      <c r="S14" s="10" t="s">
        <v>429</v>
      </c>
    </row>
    <row r="15" spans="1:19" x14ac:dyDescent="0.2">
      <c r="A15" s="12" t="s">
        <v>174</v>
      </c>
      <c r="B15" s="9">
        <v>216.38900000000001</v>
      </c>
      <c r="C15" s="10" t="s">
        <v>152</v>
      </c>
      <c r="D15" s="9">
        <v>6002.8379999999997</v>
      </c>
      <c r="E15" s="10" t="s">
        <v>152</v>
      </c>
      <c r="F15" s="9">
        <v>209.58778075000001</v>
      </c>
      <c r="G15" s="10" t="s">
        <v>169</v>
      </c>
      <c r="H15" s="9">
        <v>2854.84168572</v>
      </c>
      <c r="I15" s="10" t="s">
        <v>152</v>
      </c>
      <c r="J15" s="9">
        <v>1001.236</v>
      </c>
      <c r="K15" s="10" t="s">
        <v>152</v>
      </c>
      <c r="L15" s="9">
        <v>280.84199999999998</v>
      </c>
      <c r="M15" s="10" t="s">
        <v>152</v>
      </c>
      <c r="N15" s="9">
        <v>4145.3159999999998</v>
      </c>
      <c r="O15" s="10" t="s">
        <v>169</v>
      </c>
      <c r="P15" s="9">
        <v>794.524</v>
      </c>
      <c r="Q15" s="10" t="s">
        <v>152</v>
      </c>
      <c r="R15" s="9">
        <v>15505.57446647</v>
      </c>
      <c r="S15" s="10" t="s">
        <v>169</v>
      </c>
    </row>
    <row r="16" spans="1:19" x14ac:dyDescent="0.2">
      <c r="A16" s="12" t="s">
        <v>176</v>
      </c>
      <c r="B16" s="9">
        <v>215.55699999999999</v>
      </c>
      <c r="C16" s="10" t="s">
        <v>152</v>
      </c>
      <c r="D16" s="9">
        <v>6244.7610000000004</v>
      </c>
      <c r="E16" s="10" t="s">
        <v>152</v>
      </c>
      <c r="F16" s="9">
        <v>219.92915146999999</v>
      </c>
      <c r="G16" s="10" t="s">
        <v>169</v>
      </c>
      <c r="H16" s="9">
        <v>2975.2649999999999</v>
      </c>
      <c r="I16" s="10" t="s">
        <v>152</v>
      </c>
      <c r="J16" s="9">
        <v>1012.626</v>
      </c>
      <c r="K16" s="10" t="s">
        <v>152</v>
      </c>
      <c r="L16" s="9">
        <v>294.64299999999997</v>
      </c>
      <c r="M16" s="10" t="s">
        <v>152</v>
      </c>
      <c r="N16" s="9">
        <v>4371.75</v>
      </c>
      <c r="O16" s="10" t="s">
        <v>169</v>
      </c>
      <c r="P16" s="9">
        <v>876.80738159999999</v>
      </c>
      <c r="Q16" s="10" t="s">
        <v>152</v>
      </c>
      <c r="R16" s="9">
        <v>16211.33853307</v>
      </c>
      <c r="S16" s="10" t="s">
        <v>169</v>
      </c>
    </row>
    <row r="17" spans="1:19" x14ac:dyDescent="0.2">
      <c r="A17" s="12" t="s">
        <v>177</v>
      </c>
      <c r="B17" s="9">
        <v>215.733</v>
      </c>
      <c r="C17" s="10" t="s">
        <v>152</v>
      </c>
      <c r="D17" s="9">
        <v>5730.9660000000003</v>
      </c>
      <c r="E17" s="10" t="s">
        <v>169</v>
      </c>
      <c r="F17" s="9">
        <v>206.576481</v>
      </c>
      <c r="G17" s="10" t="s">
        <v>169</v>
      </c>
      <c r="H17" s="9">
        <v>2849.777</v>
      </c>
      <c r="I17" s="10" t="s">
        <v>152</v>
      </c>
      <c r="J17" s="9">
        <v>997.84699999999998</v>
      </c>
      <c r="K17" s="10" t="s">
        <v>152</v>
      </c>
      <c r="L17" s="9">
        <v>289.05200000000002</v>
      </c>
      <c r="M17" s="10" t="s">
        <v>152</v>
      </c>
      <c r="N17" s="9">
        <v>4359.8517755840003</v>
      </c>
      <c r="O17" s="10" t="s">
        <v>169</v>
      </c>
      <c r="P17" s="9">
        <v>864.952</v>
      </c>
      <c r="Q17" s="10" t="s">
        <v>152</v>
      </c>
      <c r="R17" s="9">
        <v>15514.755256584</v>
      </c>
      <c r="S17" s="10" t="s">
        <v>169</v>
      </c>
    </row>
    <row r="18" spans="1:19" x14ac:dyDescent="0.2">
      <c r="A18" s="12" t="s">
        <v>178</v>
      </c>
      <c r="B18" s="9">
        <v>219.88499999999999</v>
      </c>
      <c r="C18" s="10" t="s">
        <v>152</v>
      </c>
      <c r="D18" s="9">
        <v>6478.0680000000002</v>
      </c>
      <c r="E18" s="10" t="s">
        <v>152</v>
      </c>
      <c r="F18" s="9">
        <v>190.46378100000001</v>
      </c>
      <c r="G18" s="10" t="s">
        <v>169</v>
      </c>
      <c r="H18" s="9">
        <v>2954.54</v>
      </c>
      <c r="I18" s="10" t="s">
        <v>152</v>
      </c>
      <c r="J18" s="9">
        <v>1009.304</v>
      </c>
      <c r="K18" s="10" t="s">
        <v>152</v>
      </c>
      <c r="L18" s="9">
        <v>290.30799999999999</v>
      </c>
      <c r="M18" s="10" t="s">
        <v>152</v>
      </c>
      <c r="N18" s="9">
        <v>4431.9629999999997</v>
      </c>
      <c r="O18" s="10" t="s">
        <v>169</v>
      </c>
      <c r="P18" s="9">
        <v>828.07799999999997</v>
      </c>
      <c r="Q18" s="10" t="s">
        <v>152</v>
      </c>
      <c r="R18" s="9">
        <v>16402.609780999999</v>
      </c>
      <c r="S18" s="10" t="s">
        <v>169</v>
      </c>
    </row>
    <row r="19" spans="1:19" x14ac:dyDescent="0.2">
      <c r="A19" s="12" t="s">
        <v>179</v>
      </c>
      <c r="B19" s="9">
        <v>222.31299999999999</v>
      </c>
      <c r="C19" s="10" t="s">
        <v>152</v>
      </c>
      <c r="D19" s="9">
        <v>6768.616</v>
      </c>
      <c r="E19" s="10" t="s">
        <v>152</v>
      </c>
      <c r="F19" s="9">
        <v>200.84528700000001</v>
      </c>
      <c r="G19" s="10" t="s">
        <v>169</v>
      </c>
      <c r="H19" s="9">
        <v>3101.2330000000002</v>
      </c>
      <c r="I19" s="10" t="s">
        <v>152</v>
      </c>
      <c r="J19" s="9">
        <v>1024.759</v>
      </c>
      <c r="K19" s="10" t="s">
        <v>152</v>
      </c>
      <c r="L19" s="9">
        <v>285.13299999999998</v>
      </c>
      <c r="M19" s="10" t="s">
        <v>152</v>
      </c>
      <c r="N19" s="9">
        <v>4696.0590000000002</v>
      </c>
      <c r="O19" s="10" t="s">
        <v>169</v>
      </c>
      <c r="P19" s="9">
        <v>993.05200000000002</v>
      </c>
      <c r="Q19" s="10" t="s">
        <v>152</v>
      </c>
      <c r="R19" s="9">
        <v>17292.010287000001</v>
      </c>
      <c r="S19" s="10" t="s">
        <v>169</v>
      </c>
    </row>
    <row r="20" spans="1:19" x14ac:dyDescent="0.2">
      <c r="A20" s="12" t="s">
        <v>180</v>
      </c>
      <c r="B20" s="9">
        <v>219.44800000000001</v>
      </c>
      <c r="C20" s="10" t="s">
        <v>152</v>
      </c>
      <c r="D20" s="9">
        <v>6979.2669999999998</v>
      </c>
      <c r="E20" s="10" t="s">
        <v>152</v>
      </c>
      <c r="F20" s="9">
        <v>209.45711800000001</v>
      </c>
      <c r="G20" s="10" t="s">
        <v>169</v>
      </c>
      <c r="H20" s="9">
        <v>3178.8220000000001</v>
      </c>
      <c r="I20" s="10" t="s">
        <v>152</v>
      </c>
      <c r="J20" s="9">
        <v>1023.466</v>
      </c>
      <c r="K20" s="10" t="s">
        <v>152</v>
      </c>
      <c r="L20" s="9">
        <v>279.142</v>
      </c>
      <c r="M20" s="10" t="s">
        <v>152</v>
      </c>
      <c r="N20" s="9">
        <v>4567.8100000000004</v>
      </c>
      <c r="O20" s="10" t="s">
        <v>169</v>
      </c>
      <c r="P20" s="9">
        <v>989.95299999999997</v>
      </c>
      <c r="Q20" s="10" t="s">
        <v>152</v>
      </c>
      <c r="R20" s="9">
        <v>17447.365118000002</v>
      </c>
      <c r="S20" s="10" t="s">
        <v>169</v>
      </c>
    </row>
    <row r="21" spans="1:19" x14ac:dyDescent="0.2">
      <c r="A21" s="12" t="s">
        <v>181</v>
      </c>
      <c r="B21" s="9">
        <v>211.16300000000001</v>
      </c>
      <c r="C21" s="10" t="s">
        <v>152</v>
      </c>
      <c r="D21" s="9">
        <v>7166.4756755300004</v>
      </c>
      <c r="E21" s="10" t="s">
        <v>152</v>
      </c>
      <c r="F21" s="9">
        <v>223.394803</v>
      </c>
      <c r="G21" s="10" t="s">
        <v>169</v>
      </c>
      <c r="H21" s="9">
        <v>3133.1170000000002</v>
      </c>
      <c r="I21" s="10" t="s">
        <v>152</v>
      </c>
      <c r="J21" s="9">
        <v>1020.49861952</v>
      </c>
      <c r="K21" s="10" t="s">
        <v>152</v>
      </c>
      <c r="L21" s="9">
        <v>271.547616</v>
      </c>
      <c r="M21" s="10" t="s">
        <v>152</v>
      </c>
      <c r="N21" s="9">
        <v>4566.1014581480003</v>
      </c>
      <c r="O21" s="10" t="s">
        <v>169</v>
      </c>
      <c r="P21" s="9">
        <v>1155.9000000000001</v>
      </c>
      <c r="Q21" s="10" t="s">
        <v>152</v>
      </c>
      <c r="R21" s="9">
        <v>17748.198172198001</v>
      </c>
      <c r="S21" s="10" t="s">
        <v>169</v>
      </c>
    </row>
    <row r="22" spans="1:19" x14ac:dyDescent="0.2">
      <c r="A22" s="12" t="s">
        <v>182</v>
      </c>
      <c r="B22" s="9">
        <v>207.82</v>
      </c>
      <c r="C22" s="10" t="s">
        <v>152</v>
      </c>
      <c r="D22" s="9">
        <v>7802.9870000000001</v>
      </c>
      <c r="E22" s="10" t="s">
        <v>152</v>
      </c>
      <c r="F22" s="9">
        <v>243.79791900000001</v>
      </c>
      <c r="G22" s="10" t="s">
        <v>169</v>
      </c>
      <c r="H22" s="9">
        <v>3383.9430000000002</v>
      </c>
      <c r="I22" s="10" t="s">
        <v>152</v>
      </c>
      <c r="J22" s="9">
        <v>1018.45633027</v>
      </c>
      <c r="K22" s="10" t="s">
        <v>152</v>
      </c>
      <c r="L22" s="9">
        <v>274.18848000000003</v>
      </c>
      <c r="M22" s="10" t="s">
        <v>152</v>
      </c>
      <c r="N22" s="9">
        <v>4951.2585122999999</v>
      </c>
      <c r="O22" s="10" t="s">
        <v>169</v>
      </c>
      <c r="P22" s="9">
        <v>1223.8430000000001</v>
      </c>
      <c r="Q22" s="10" t="s">
        <v>152</v>
      </c>
      <c r="R22" s="9">
        <v>19106.294241570002</v>
      </c>
      <c r="S22" s="10" t="s">
        <v>169</v>
      </c>
    </row>
    <row r="23" spans="1:19" x14ac:dyDescent="0.2">
      <c r="A23" s="12" t="s">
        <v>184</v>
      </c>
      <c r="B23" s="9">
        <v>212.65</v>
      </c>
      <c r="C23" s="10" t="s">
        <v>152</v>
      </c>
      <c r="D23" s="9">
        <v>8307.6020000000008</v>
      </c>
      <c r="E23" s="10" t="s">
        <v>152</v>
      </c>
      <c r="F23" s="9">
        <v>246.79534000000001</v>
      </c>
      <c r="G23" s="10" t="s">
        <v>169</v>
      </c>
      <c r="H23" s="9">
        <v>3510.46623142</v>
      </c>
      <c r="I23" s="10" t="s">
        <v>152</v>
      </c>
      <c r="J23" s="9">
        <v>1046.1189999999999</v>
      </c>
      <c r="K23" s="10" t="s">
        <v>152</v>
      </c>
      <c r="L23" s="9">
        <v>277.71620000000001</v>
      </c>
      <c r="M23" s="10" t="s">
        <v>152</v>
      </c>
      <c r="N23" s="9">
        <v>5018.5398171300003</v>
      </c>
      <c r="O23" s="10" t="s">
        <v>169</v>
      </c>
      <c r="P23" s="9">
        <v>1165.1600000000001</v>
      </c>
      <c r="Q23" s="10" t="s">
        <v>152</v>
      </c>
      <c r="R23" s="9">
        <v>19785.048588549998</v>
      </c>
      <c r="S23" s="10" t="s">
        <v>169</v>
      </c>
    </row>
    <row r="24" spans="1:19" x14ac:dyDescent="0.2">
      <c r="A24" s="12" t="s">
        <v>185</v>
      </c>
      <c r="B24" s="9">
        <v>226.03899999999999</v>
      </c>
      <c r="C24" s="10" t="s">
        <v>152</v>
      </c>
      <c r="D24" s="9">
        <v>8403.0969999999998</v>
      </c>
      <c r="E24" s="10" t="s">
        <v>152</v>
      </c>
      <c r="F24" s="9">
        <v>245.989869</v>
      </c>
      <c r="G24" s="10" t="s">
        <v>169</v>
      </c>
      <c r="H24" s="9">
        <v>3513.7403986200002</v>
      </c>
      <c r="I24" s="10" t="s">
        <v>152</v>
      </c>
      <c r="J24" s="9">
        <v>959.43</v>
      </c>
      <c r="K24" s="10" t="s">
        <v>152</v>
      </c>
      <c r="L24" s="9">
        <v>264.91759999999999</v>
      </c>
      <c r="M24" s="10" t="s">
        <v>152</v>
      </c>
      <c r="N24" s="9">
        <v>4688.7750287950003</v>
      </c>
      <c r="O24" s="10" t="s">
        <v>169</v>
      </c>
      <c r="P24" s="9">
        <v>1018.657</v>
      </c>
      <c r="Q24" s="10" t="s">
        <v>152</v>
      </c>
      <c r="R24" s="9">
        <v>19320.645896415001</v>
      </c>
      <c r="S24" s="10" t="s">
        <v>169</v>
      </c>
    </row>
    <row r="25" spans="1:19" x14ac:dyDescent="0.2">
      <c r="A25" s="12" t="s">
        <v>187</v>
      </c>
      <c r="B25" s="9">
        <v>226.61099999999999</v>
      </c>
      <c r="C25" s="10" t="s">
        <v>152</v>
      </c>
      <c r="D25" s="9">
        <v>8659.7610000000004</v>
      </c>
      <c r="E25" s="10" t="s">
        <v>152</v>
      </c>
      <c r="F25" s="9">
        <v>258.21800000000002</v>
      </c>
      <c r="G25" s="10" t="s">
        <v>169</v>
      </c>
      <c r="H25" s="9">
        <v>3715.28221717</v>
      </c>
      <c r="I25" s="10" t="s">
        <v>152</v>
      </c>
      <c r="J25" s="9">
        <v>1009.732</v>
      </c>
      <c r="K25" s="10" t="s">
        <v>152</v>
      </c>
      <c r="L25" s="9">
        <v>258.06557400000003</v>
      </c>
      <c r="M25" s="10" t="s">
        <v>152</v>
      </c>
      <c r="N25" s="9">
        <v>5007.66534820787</v>
      </c>
      <c r="O25" s="10" t="s">
        <v>169</v>
      </c>
      <c r="P25" s="9">
        <v>970.29100000000005</v>
      </c>
      <c r="Q25" s="10" t="s">
        <v>152</v>
      </c>
      <c r="R25" s="9">
        <v>20105.626139377899</v>
      </c>
      <c r="S25" s="10" t="s">
        <v>169</v>
      </c>
    </row>
    <row r="26" spans="1:19" x14ac:dyDescent="0.2">
      <c r="A26" s="12" t="s">
        <v>188</v>
      </c>
      <c r="B26" s="9">
        <v>236.321</v>
      </c>
      <c r="C26" s="10" t="s">
        <v>152</v>
      </c>
      <c r="D26" s="9">
        <v>8803.0414000000001</v>
      </c>
      <c r="E26" s="10" t="s">
        <v>152</v>
      </c>
      <c r="F26" s="9">
        <v>259.58</v>
      </c>
      <c r="G26" s="10" t="s">
        <v>169</v>
      </c>
      <c r="H26" s="9">
        <v>3967.5176945599801</v>
      </c>
      <c r="I26" s="10" t="s">
        <v>152</v>
      </c>
      <c r="J26" s="9">
        <v>983.48153796999998</v>
      </c>
      <c r="K26" s="10" t="s">
        <v>152</v>
      </c>
      <c r="L26" s="9">
        <v>266.72033299999998</v>
      </c>
      <c r="M26" s="10" t="s">
        <v>152</v>
      </c>
      <c r="N26" s="9">
        <v>5039.9458635060901</v>
      </c>
      <c r="O26" s="10" t="s">
        <v>169</v>
      </c>
      <c r="P26" s="9">
        <v>995.49699999999996</v>
      </c>
      <c r="Q26" s="10" t="s">
        <v>152</v>
      </c>
      <c r="R26" s="9">
        <v>20552.1048290361</v>
      </c>
      <c r="S26" s="10" t="s">
        <v>169</v>
      </c>
    </row>
    <row r="27" spans="1:19" x14ac:dyDescent="0.2">
      <c r="A27" s="12" t="s">
        <v>189</v>
      </c>
      <c r="B27" s="9">
        <v>198.47399999999999</v>
      </c>
      <c r="C27" s="10" t="s">
        <v>152</v>
      </c>
      <c r="D27" s="9">
        <v>7450.2640000000001</v>
      </c>
      <c r="E27" s="10" t="s">
        <v>152</v>
      </c>
      <c r="F27" s="9">
        <v>225.75700000000001</v>
      </c>
      <c r="G27" s="10" t="s">
        <v>152</v>
      </c>
      <c r="H27" s="9">
        <v>3049.2039438199999</v>
      </c>
      <c r="I27" s="10" t="s">
        <v>152</v>
      </c>
      <c r="J27" s="9">
        <v>804.66927897000005</v>
      </c>
      <c r="K27" s="10" t="s">
        <v>152</v>
      </c>
      <c r="L27" s="9">
        <v>218.926073</v>
      </c>
      <c r="M27" s="10" t="s">
        <v>152</v>
      </c>
      <c r="N27" s="9">
        <v>3889.0391453679499</v>
      </c>
      <c r="O27" s="10" t="s">
        <v>169</v>
      </c>
      <c r="P27" s="9">
        <v>839.81399999999996</v>
      </c>
      <c r="Q27" s="10" t="s">
        <v>152</v>
      </c>
      <c r="R27" s="9">
        <v>16676.147441157998</v>
      </c>
      <c r="S27" s="10" t="s">
        <v>169</v>
      </c>
    </row>
    <row r="28" spans="1:19" x14ac:dyDescent="0.2">
      <c r="A28" s="12" t="s">
        <v>190</v>
      </c>
      <c r="B28" s="9">
        <v>262.40578699999998</v>
      </c>
      <c r="C28" s="10" t="s">
        <v>152</v>
      </c>
      <c r="D28" s="9">
        <v>8212.4040000000005</v>
      </c>
      <c r="E28" s="10" t="s">
        <v>152</v>
      </c>
      <c r="F28" s="9">
        <v>317.00299999999999</v>
      </c>
      <c r="G28" s="10" t="s">
        <v>152</v>
      </c>
      <c r="H28" s="9">
        <v>4324.1465189500004</v>
      </c>
      <c r="I28" s="10" t="s">
        <v>152</v>
      </c>
      <c r="J28" s="9">
        <v>1124.2001692199999</v>
      </c>
      <c r="K28" s="10" t="s">
        <v>152</v>
      </c>
      <c r="L28" s="9">
        <v>297.95394299999998</v>
      </c>
      <c r="M28" s="10" t="s">
        <v>152</v>
      </c>
      <c r="N28" s="9">
        <v>2697.8027294707399</v>
      </c>
      <c r="O28" s="10" t="s">
        <v>169</v>
      </c>
      <c r="P28" s="9">
        <v>988.15800000000002</v>
      </c>
      <c r="Q28" s="10" t="s">
        <v>152</v>
      </c>
      <c r="R28" s="9">
        <v>18224.074147640698</v>
      </c>
      <c r="S28" s="10" t="s">
        <v>169</v>
      </c>
    </row>
    <row r="29" spans="1:19" x14ac:dyDescent="0.2">
      <c r="A29" s="12" t="s">
        <v>191</v>
      </c>
      <c r="B29" s="9">
        <v>273.90109200000001</v>
      </c>
      <c r="C29" s="10" t="s">
        <v>152</v>
      </c>
      <c r="D29" s="9">
        <v>8243.6540000000005</v>
      </c>
      <c r="E29" s="10" t="s">
        <v>152</v>
      </c>
      <c r="F29" s="9">
        <v>293.17099999999999</v>
      </c>
      <c r="G29" s="10" t="s">
        <v>152</v>
      </c>
      <c r="H29" s="9">
        <v>4304.93492341</v>
      </c>
      <c r="I29" s="10" t="s">
        <v>152</v>
      </c>
      <c r="J29" s="9">
        <v>1185.6433088000001</v>
      </c>
      <c r="K29" s="10" t="s">
        <v>152</v>
      </c>
      <c r="L29" s="9">
        <v>288.62978299999997</v>
      </c>
      <c r="M29" s="10" t="s">
        <v>152</v>
      </c>
      <c r="N29" s="9">
        <v>3688.8327853732299</v>
      </c>
      <c r="O29" s="10" t="s">
        <v>169</v>
      </c>
      <c r="P29" s="9">
        <v>1009.2961287000001</v>
      </c>
      <c r="Q29" s="10" t="s">
        <v>152</v>
      </c>
      <c r="R29" s="9">
        <v>19288.0630212832</v>
      </c>
      <c r="S29" s="10" t="s">
        <v>169</v>
      </c>
    </row>
    <row r="30" spans="1:19" x14ac:dyDescent="0.2">
      <c r="A30" s="12" t="s">
        <v>192</v>
      </c>
      <c r="B30" s="9">
        <v>311.68571300000002</v>
      </c>
      <c r="C30" s="10" t="s">
        <v>152</v>
      </c>
      <c r="D30" s="9">
        <v>10081.946</v>
      </c>
      <c r="E30" s="10" t="s">
        <v>152</v>
      </c>
      <c r="F30" s="9">
        <v>340.10300000000001</v>
      </c>
      <c r="G30" s="10" t="s">
        <v>152</v>
      </c>
      <c r="H30" s="9">
        <v>4813.3799059599996</v>
      </c>
      <c r="I30" s="10" t="s">
        <v>152</v>
      </c>
      <c r="J30" s="9">
        <v>1305.05505883</v>
      </c>
      <c r="K30" s="10" t="s">
        <v>152</v>
      </c>
      <c r="L30" s="9">
        <v>303.00169299999999</v>
      </c>
      <c r="M30" s="10" t="s">
        <v>152</v>
      </c>
      <c r="N30" s="9">
        <v>4817.6055373807703</v>
      </c>
      <c r="O30" s="10" t="s">
        <v>169</v>
      </c>
      <c r="P30" s="9">
        <v>1090.77175661</v>
      </c>
      <c r="Q30" s="10" t="s">
        <v>152</v>
      </c>
      <c r="R30" s="9">
        <v>23063.548664780799</v>
      </c>
      <c r="S30" s="10" t="s">
        <v>169</v>
      </c>
    </row>
    <row r="31" spans="1:19" x14ac:dyDescent="0.2">
      <c r="A31" s="12" t="s">
        <v>193</v>
      </c>
      <c r="B31" s="9">
        <v>289.49801400000001</v>
      </c>
      <c r="C31" s="10" t="s">
        <v>152</v>
      </c>
      <c r="D31" s="9">
        <v>10403.807000000001</v>
      </c>
      <c r="E31" s="10" t="s">
        <v>320</v>
      </c>
      <c r="F31" s="9">
        <v>302.74898899999999</v>
      </c>
      <c r="G31" s="10" t="s">
        <v>169</v>
      </c>
      <c r="H31" s="9">
        <v>5020.3304141199997</v>
      </c>
      <c r="I31" s="10" t="s">
        <v>152</v>
      </c>
      <c r="J31" s="9">
        <v>1367.52871734</v>
      </c>
      <c r="K31" s="10" t="s">
        <v>152</v>
      </c>
      <c r="L31" s="9">
        <v>304.20140800000001</v>
      </c>
      <c r="M31" s="10" t="s">
        <v>152</v>
      </c>
      <c r="N31" s="9">
        <v>4876.3117032444397</v>
      </c>
      <c r="O31" s="10" t="s">
        <v>169</v>
      </c>
      <c r="P31" s="9">
        <v>1191.112572</v>
      </c>
      <c r="Q31" s="10" t="s">
        <v>152</v>
      </c>
      <c r="R31" s="9">
        <v>23755.538817704401</v>
      </c>
      <c r="S31" s="10" t="s">
        <v>424</v>
      </c>
    </row>
    <row r="32" spans="1:19" x14ac:dyDescent="0.2">
      <c r="A32" s="15" t="s">
        <v>195</v>
      </c>
      <c r="B32" s="13">
        <v>275.05294199999997</v>
      </c>
      <c r="C32" s="14" t="s">
        <v>152</v>
      </c>
      <c r="D32" s="13">
        <v>10835.787</v>
      </c>
      <c r="E32" s="14" t="s">
        <v>152</v>
      </c>
      <c r="F32" s="13">
        <v>310.85387600000001</v>
      </c>
      <c r="G32" s="14" t="s">
        <v>169</v>
      </c>
      <c r="H32" s="13">
        <v>5303.8752277599997</v>
      </c>
      <c r="I32" s="14" t="s">
        <v>152</v>
      </c>
      <c r="J32" s="13">
        <v>1410.36280973</v>
      </c>
      <c r="K32" s="14" t="s">
        <v>152</v>
      </c>
      <c r="L32" s="13">
        <v>310.00593400000002</v>
      </c>
      <c r="M32" s="14" t="s">
        <v>152</v>
      </c>
      <c r="N32" s="13">
        <v>4918.56066397</v>
      </c>
      <c r="O32" s="14" t="s">
        <v>169</v>
      </c>
      <c r="P32" s="13">
        <v>1180.9633590000001</v>
      </c>
      <c r="Q32" s="14" t="s">
        <v>152</v>
      </c>
      <c r="R32" s="13">
        <v>24545.461812459998</v>
      </c>
      <c r="S32" s="14" t="s">
        <v>169</v>
      </c>
    </row>
    <row r="34" spans="1:2" x14ac:dyDescent="0.2">
      <c r="A34" s="16" t="s">
        <v>196</v>
      </c>
      <c r="B34" s="16" t="s">
        <v>211</v>
      </c>
    </row>
    <row r="37" spans="1:2" x14ac:dyDescent="0.2">
      <c r="B37" s="16" t="s">
        <v>336</v>
      </c>
    </row>
    <row r="38" spans="1:2" x14ac:dyDescent="0.2">
      <c r="B38" s="16" t="s">
        <v>203</v>
      </c>
    </row>
    <row r="39" spans="1:2" x14ac:dyDescent="0.2">
      <c r="B39" s="16" t="s">
        <v>325</v>
      </c>
    </row>
    <row r="42" spans="1:2" x14ac:dyDescent="0.2">
      <c r="A42" s="17" t="str">
        <f>HYPERLINK("#'GAMING 4'!A2", "&lt;&lt;&lt; Previous table")</f>
        <v>&lt;&lt;&lt; Previous table</v>
      </c>
    </row>
    <row r="43" spans="1:2" x14ac:dyDescent="0.2">
      <c r="A43" s="17" t="str">
        <f>HYPERLINK("#'GAMING 6'!A2",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HYPERLINK("#'INDEX'!B101", "Link to index")</f>
        <v>Link to index</v>
      </c>
    </row>
    <row r="2" spans="1:19" ht="15.75" customHeight="1" x14ac:dyDescent="0.2">
      <c r="A2" s="27" t="s">
        <v>430</v>
      </c>
      <c r="B2" s="28"/>
      <c r="C2" s="28"/>
      <c r="D2" s="28"/>
      <c r="E2" s="28"/>
      <c r="F2" s="28"/>
      <c r="G2" s="28"/>
      <c r="H2" s="28"/>
      <c r="I2" s="28"/>
      <c r="J2" s="28"/>
      <c r="K2" s="28"/>
      <c r="L2" s="28"/>
      <c r="M2" s="28"/>
      <c r="N2" s="28"/>
      <c r="O2" s="28"/>
      <c r="P2" s="28"/>
      <c r="Q2" s="28"/>
      <c r="R2" s="28"/>
      <c r="S2" s="28"/>
    </row>
    <row r="3" spans="1:19" ht="15.75" customHeight="1" x14ac:dyDescent="0.2">
      <c r="A3" s="27" t="s">
        <v>112</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162</v>
      </c>
      <c r="B6" s="29"/>
      <c r="C6" s="29"/>
      <c r="D6" s="29"/>
      <c r="E6" s="29"/>
      <c r="F6" s="29"/>
      <c r="G6" s="29"/>
      <c r="H6" s="29"/>
      <c r="I6" s="29"/>
      <c r="J6" s="29"/>
      <c r="K6" s="29"/>
      <c r="L6" s="29"/>
      <c r="M6" s="29"/>
      <c r="N6" s="29"/>
      <c r="O6" s="29"/>
      <c r="P6" s="29"/>
      <c r="Q6" s="29"/>
      <c r="R6" s="29"/>
      <c r="S6" s="29"/>
    </row>
    <row r="7" spans="1:19" x14ac:dyDescent="0.2">
      <c r="A7" s="12" t="s">
        <v>163</v>
      </c>
      <c r="B7" s="9">
        <v>384.98663485477198</v>
      </c>
      <c r="C7" s="10" t="s">
        <v>152</v>
      </c>
      <c r="D7" s="9">
        <v>9752.69837344398</v>
      </c>
      <c r="E7" s="10" t="s">
        <v>152</v>
      </c>
      <c r="F7" s="9">
        <v>219.37187800829901</v>
      </c>
      <c r="G7" s="10" t="s">
        <v>152</v>
      </c>
      <c r="H7" s="9">
        <v>3568.43895020747</v>
      </c>
      <c r="I7" s="10" t="s">
        <v>152</v>
      </c>
      <c r="J7" s="9">
        <v>1334.63057261411</v>
      </c>
      <c r="K7" s="10" t="s">
        <v>152</v>
      </c>
      <c r="L7" s="9">
        <v>366.02631206777198</v>
      </c>
      <c r="M7" s="10" t="s">
        <v>152</v>
      </c>
      <c r="N7" s="9">
        <v>6701.7201618257304</v>
      </c>
      <c r="O7" s="10" t="s">
        <v>169</v>
      </c>
      <c r="P7" s="9">
        <v>1001.9105560166</v>
      </c>
      <c r="Q7" s="10" t="s">
        <v>152</v>
      </c>
      <c r="R7" s="9">
        <v>23329.7834390387</v>
      </c>
      <c r="S7" s="10" t="s">
        <v>169</v>
      </c>
    </row>
    <row r="8" spans="1:19" x14ac:dyDescent="0.2">
      <c r="A8" s="12" t="s">
        <v>164</v>
      </c>
      <c r="B8" s="9">
        <v>387.88835225048899</v>
      </c>
      <c r="C8" s="10" t="s">
        <v>152</v>
      </c>
      <c r="D8" s="9">
        <v>9886.7080352250505</v>
      </c>
      <c r="E8" s="10" t="s">
        <v>152</v>
      </c>
      <c r="F8" s="9">
        <v>240.25396868884499</v>
      </c>
      <c r="G8" s="10" t="s">
        <v>152</v>
      </c>
      <c r="H8" s="9">
        <v>3661.92549902153</v>
      </c>
      <c r="I8" s="10" t="s">
        <v>152</v>
      </c>
      <c r="J8" s="9">
        <v>1386.6233776908</v>
      </c>
      <c r="K8" s="10" t="s">
        <v>152</v>
      </c>
      <c r="L8" s="9">
        <v>386.122785690802</v>
      </c>
      <c r="M8" s="10" t="s">
        <v>152</v>
      </c>
      <c r="N8" s="9">
        <v>6958.9383718199597</v>
      </c>
      <c r="O8" s="10" t="s">
        <v>169</v>
      </c>
      <c r="P8" s="9">
        <v>938.47282583170295</v>
      </c>
      <c r="Q8" s="10" t="s">
        <v>152</v>
      </c>
      <c r="R8" s="9">
        <v>23846.9332162192</v>
      </c>
      <c r="S8" s="10" t="s">
        <v>169</v>
      </c>
    </row>
    <row r="9" spans="1:19" x14ac:dyDescent="0.2">
      <c r="A9" s="12" t="s">
        <v>165</v>
      </c>
      <c r="B9" s="9">
        <v>387.14648288973399</v>
      </c>
      <c r="C9" s="10" t="s">
        <v>152</v>
      </c>
      <c r="D9" s="9">
        <v>9816.1145817490506</v>
      </c>
      <c r="E9" s="10" t="s">
        <v>169</v>
      </c>
      <c r="F9" s="9">
        <v>249.705118206821</v>
      </c>
      <c r="G9" s="10" t="s">
        <v>169</v>
      </c>
      <c r="H9" s="9">
        <v>3795.0058288973401</v>
      </c>
      <c r="I9" s="10" t="s">
        <v>152</v>
      </c>
      <c r="J9" s="9">
        <v>1485.44628897338</v>
      </c>
      <c r="K9" s="10" t="s">
        <v>152</v>
      </c>
      <c r="L9" s="9">
        <v>430.08346191635002</v>
      </c>
      <c r="M9" s="10" t="s">
        <v>152</v>
      </c>
      <c r="N9" s="9">
        <v>7064.0053650190102</v>
      </c>
      <c r="O9" s="10" t="s">
        <v>169</v>
      </c>
      <c r="P9" s="9">
        <v>928.64789353612196</v>
      </c>
      <c r="Q9" s="10" t="s">
        <v>152</v>
      </c>
      <c r="R9" s="9">
        <v>24156.155021187798</v>
      </c>
      <c r="S9" s="10" t="s">
        <v>169</v>
      </c>
    </row>
    <row r="10" spans="1:19" x14ac:dyDescent="0.2">
      <c r="A10" s="12" t="s">
        <v>166</v>
      </c>
      <c r="B10" s="9">
        <v>395.458376383764</v>
      </c>
      <c r="C10" s="10" t="s">
        <v>152</v>
      </c>
      <c r="D10" s="9">
        <v>9944.6711845018508</v>
      </c>
      <c r="E10" s="10" t="s">
        <v>330</v>
      </c>
      <c r="F10" s="9">
        <v>263.71858671586699</v>
      </c>
      <c r="G10" s="10" t="s">
        <v>169</v>
      </c>
      <c r="H10" s="9">
        <v>3967.6734612546102</v>
      </c>
      <c r="I10" s="10" t="s">
        <v>152</v>
      </c>
      <c r="J10" s="9">
        <v>1578.0561107011099</v>
      </c>
      <c r="K10" s="10" t="s">
        <v>152</v>
      </c>
      <c r="L10" s="9">
        <v>439.74482656826598</v>
      </c>
      <c r="M10" s="10" t="s">
        <v>152</v>
      </c>
      <c r="N10" s="9">
        <v>6574.6060258302596</v>
      </c>
      <c r="O10" s="10" t="s">
        <v>169</v>
      </c>
      <c r="P10" s="9">
        <v>871.91689298893004</v>
      </c>
      <c r="Q10" s="10" t="s">
        <v>152</v>
      </c>
      <c r="R10" s="9">
        <v>24035.845464944701</v>
      </c>
      <c r="S10" s="10" t="s">
        <v>429</v>
      </c>
    </row>
    <row r="11" spans="1:19" x14ac:dyDescent="0.2">
      <c r="A11" s="12" t="s">
        <v>170</v>
      </c>
      <c r="B11" s="9">
        <v>402.82885045044998</v>
      </c>
      <c r="C11" s="10" t="s">
        <v>152</v>
      </c>
      <c r="D11" s="9">
        <v>10203.841614414399</v>
      </c>
      <c r="E11" s="10" t="s">
        <v>330</v>
      </c>
      <c r="F11" s="9">
        <v>269.88925765765799</v>
      </c>
      <c r="G11" s="10" t="s">
        <v>169</v>
      </c>
      <c r="H11" s="9">
        <v>4386.9925225225197</v>
      </c>
      <c r="I11" s="10" t="s">
        <v>152</v>
      </c>
      <c r="J11" s="9">
        <v>1655.43847927928</v>
      </c>
      <c r="K11" s="10" t="s">
        <v>152</v>
      </c>
      <c r="L11" s="9">
        <v>456.05838918918897</v>
      </c>
      <c r="M11" s="10" t="s">
        <v>152</v>
      </c>
      <c r="N11" s="9">
        <v>6386.1301549549598</v>
      </c>
      <c r="O11" s="10" t="s">
        <v>169</v>
      </c>
      <c r="P11" s="9">
        <v>930.43499819819795</v>
      </c>
      <c r="Q11" s="10" t="s">
        <v>152</v>
      </c>
      <c r="R11" s="9">
        <v>24691.6142666667</v>
      </c>
      <c r="S11" s="10" t="s">
        <v>429</v>
      </c>
    </row>
    <row r="12" spans="1:19" x14ac:dyDescent="0.2">
      <c r="A12" s="12" t="s">
        <v>171</v>
      </c>
      <c r="B12" s="9">
        <v>382.06693309859202</v>
      </c>
      <c r="C12" s="10" t="s">
        <v>152</v>
      </c>
      <c r="D12" s="9">
        <v>10391.1035669014</v>
      </c>
      <c r="E12" s="10" t="s">
        <v>330</v>
      </c>
      <c r="F12" s="9">
        <v>282.51830281690098</v>
      </c>
      <c r="G12" s="10" t="s">
        <v>169</v>
      </c>
      <c r="H12" s="9">
        <v>4558.2188274647897</v>
      </c>
      <c r="I12" s="10" t="s">
        <v>152</v>
      </c>
      <c r="J12" s="9">
        <v>1664.6448802816899</v>
      </c>
      <c r="K12" s="10" t="s">
        <v>152</v>
      </c>
      <c r="L12" s="9">
        <v>464.09042253521102</v>
      </c>
      <c r="M12" s="10" t="s">
        <v>152</v>
      </c>
      <c r="N12" s="9">
        <v>6341.6677007042299</v>
      </c>
      <c r="O12" s="10" t="s">
        <v>169</v>
      </c>
      <c r="P12" s="9">
        <v>961.67581338028197</v>
      </c>
      <c r="Q12" s="10" t="s">
        <v>152</v>
      </c>
      <c r="R12" s="9">
        <v>25045.986447183099</v>
      </c>
      <c r="S12" s="10" t="s">
        <v>429</v>
      </c>
    </row>
    <row r="13" spans="1:19" x14ac:dyDescent="0.2">
      <c r="A13" s="12" t="s">
        <v>172</v>
      </c>
      <c r="B13" s="9">
        <v>381.91271331057999</v>
      </c>
      <c r="C13" s="10" t="s">
        <v>152</v>
      </c>
      <c r="D13" s="9">
        <v>10424.884887372</v>
      </c>
      <c r="E13" s="10" t="s">
        <v>330</v>
      </c>
      <c r="F13" s="9">
        <v>309.39385911262798</v>
      </c>
      <c r="G13" s="10" t="s">
        <v>169</v>
      </c>
      <c r="H13" s="9">
        <v>4658.3045904436904</v>
      </c>
      <c r="I13" s="10" t="s">
        <v>152</v>
      </c>
      <c r="J13" s="9">
        <v>1644.0405290102401</v>
      </c>
      <c r="K13" s="10" t="s">
        <v>152</v>
      </c>
      <c r="L13" s="9">
        <v>429.909638225256</v>
      </c>
      <c r="M13" s="10" t="s">
        <v>152</v>
      </c>
      <c r="N13" s="9">
        <v>6474.4239931740603</v>
      </c>
      <c r="O13" s="10" t="s">
        <v>169</v>
      </c>
      <c r="P13" s="9">
        <v>1010.75270989761</v>
      </c>
      <c r="Q13" s="10" t="s">
        <v>152</v>
      </c>
      <c r="R13" s="9">
        <v>25333.622920546099</v>
      </c>
      <c r="S13" s="10" t="s">
        <v>429</v>
      </c>
    </row>
    <row r="14" spans="1:19" x14ac:dyDescent="0.2">
      <c r="A14" s="12" t="s">
        <v>173</v>
      </c>
      <c r="B14" s="9">
        <v>359.41407628524001</v>
      </c>
      <c r="C14" s="10" t="s">
        <v>152</v>
      </c>
      <c r="D14" s="9">
        <v>10498.611933665001</v>
      </c>
      <c r="E14" s="10" t="s">
        <v>330</v>
      </c>
      <c r="F14" s="9">
        <v>309.66987721393002</v>
      </c>
      <c r="G14" s="10" t="s">
        <v>169</v>
      </c>
      <c r="H14" s="9">
        <v>4314.2352769485897</v>
      </c>
      <c r="I14" s="10" t="s">
        <v>152</v>
      </c>
      <c r="J14" s="9">
        <v>1674.07501824212</v>
      </c>
      <c r="K14" s="10" t="s">
        <v>152</v>
      </c>
      <c r="L14" s="9">
        <v>428.59068988391402</v>
      </c>
      <c r="M14" s="10" t="s">
        <v>152</v>
      </c>
      <c r="N14" s="9">
        <v>6490.5292470978402</v>
      </c>
      <c r="O14" s="10" t="s">
        <v>169</v>
      </c>
      <c r="P14" s="9">
        <v>1193.5150480928701</v>
      </c>
      <c r="Q14" s="10" t="s">
        <v>152</v>
      </c>
      <c r="R14" s="9">
        <v>25268.641167429501</v>
      </c>
      <c r="S14" s="10" t="s">
        <v>429</v>
      </c>
    </row>
    <row r="15" spans="1:19" x14ac:dyDescent="0.2">
      <c r="A15" s="12" t="s">
        <v>174</v>
      </c>
      <c r="B15" s="9">
        <v>337.76103525641003</v>
      </c>
      <c r="C15" s="10" t="s">
        <v>152</v>
      </c>
      <c r="D15" s="9">
        <v>9369.8144423076901</v>
      </c>
      <c r="E15" s="10" t="s">
        <v>152</v>
      </c>
      <c r="F15" s="9">
        <v>327.14502956810901</v>
      </c>
      <c r="G15" s="10" t="s">
        <v>169</v>
      </c>
      <c r="H15" s="9">
        <v>4456.1150671334599</v>
      </c>
      <c r="I15" s="10" t="s">
        <v>152</v>
      </c>
      <c r="J15" s="9">
        <v>1562.8267051282101</v>
      </c>
      <c r="K15" s="10" t="s">
        <v>152</v>
      </c>
      <c r="L15" s="9">
        <v>438.36555769230802</v>
      </c>
      <c r="M15" s="10" t="s">
        <v>152</v>
      </c>
      <c r="N15" s="9">
        <v>6470.4131153846201</v>
      </c>
      <c r="O15" s="10" t="s">
        <v>169</v>
      </c>
      <c r="P15" s="9">
        <v>1240.1704743589701</v>
      </c>
      <c r="Q15" s="10" t="s">
        <v>152</v>
      </c>
      <c r="R15" s="9">
        <v>24202.611426829801</v>
      </c>
      <c r="S15" s="10" t="s">
        <v>169</v>
      </c>
    </row>
    <row r="16" spans="1:19" x14ac:dyDescent="0.2">
      <c r="A16" s="12" t="s">
        <v>176</v>
      </c>
      <c r="B16" s="9">
        <v>326.52024572317299</v>
      </c>
      <c r="C16" s="10" t="s">
        <v>152</v>
      </c>
      <c r="D16" s="9">
        <v>9459.4046874028008</v>
      </c>
      <c r="E16" s="10" t="s">
        <v>152</v>
      </c>
      <c r="F16" s="9">
        <v>333.14306925626698</v>
      </c>
      <c r="G16" s="10" t="s">
        <v>169</v>
      </c>
      <c r="H16" s="9">
        <v>4506.8555365474303</v>
      </c>
      <c r="I16" s="10" t="s">
        <v>152</v>
      </c>
      <c r="J16" s="9">
        <v>1533.9000373250401</v>
      </c>
      <c r="K16" s="10" t="s">
        <v>152</v>
      </c>
      <c r="L16" s="9">
        <v>446.31770139968899</v>
      </c>
      <c r="M16" s="10" t="s">
        <v>152</v>
      </c>
      <c r="N16" s="9">
        <v>6622.2153965785401</v>
      </c>
      <c r="O16" s="10" t="s">
        <v>169</v>
      </c>
      <c r="P16" s="9">
        <v>1328.16545828678</v>
      </c>
      <c r="Q16" s="10" t="s">
        <v>152</v>
      </c>
      <c r="R16" s="9">
        <v>24556.522132519702</v>
      </c>
      <c r="S16" s="10" t="s">
        <v>169</v>
      </c>
    </row>
    <row r="17" spans="1:19" x14ac:dyDescent="0.2">
      <c r="A17" s="12" t="s">
        <v>177</v>
      </c>
      <c r="B17" s="9">
        <v>319.33729787234</v>
      </c>
      <c r="C17" s="10" t="s">
        <v>152</v>
      </c>
      <c r="D17" s="9">
        <v>8483.2232279635191</v>
      </c>
      <c r="E17" s="10" t="s">
        <v>169</v>
      </c>
      <c r="F17" s="9">
        <v>305.783423243161</v>
      </c>
      <c r="G17" s="10" t="s">
        <v>169</v>
      </c>
      <c r="H17" s="9">
        <v>4218.3629148936197</v>
      </c>
      <c r="I17" s="10" t="s">
        <v>152</v>
      </c>
      <c r="J17" s="9">
        <v>1477.05619756839</v>
      </c>
      <c r="K17" s="10" t="s">
        <v>152</v>
      </c>
      <c r="L17" s="9">
        <v>427.86724620060801</v>
      </c>
      <c r="M17" s="10" t="s">
        <v>152</v>
      </c>
      <c r="N17" s="9">
        <v>6453.6407741927296</v>
      </c>
      <c r="O17" s="10" t="s">
        <v>169</v>
      </c>
      <c r="P17" s="9">
        <v>1280.3392826747699</v>
      </c>
      <c r="Q17" s="10" t="s">
        <v>152</v>
      </c>
      <c r="R17" s="9">
        <v>22965.6103646091</v>
      </c>
      <c r="S17" s="10" t="s">
        <v>169</v>
      </c>
    </row>
    <row r="18" spans="1:19" x14ac:dyDescent="0.2">
      <c r="A18" s="12" t="s">
        <v>178</v>
      </c>
      <c r="B18" s="9">
        <v>315.41677466863001</v>
      </c>
      <c r="C18" s="10" t="s">
        <v>152</v>
      </c>
      <c r="D18" s="9">
        <v>9292.5452606774707</v>
      </c>
      <c r="E18" s="10" t="s">
        <v>152</v>
      </c>
      <c r="F18" s="9">
        <v>273.21314093372598</v>
      </c>
      <c r="G18" s="10" t="s">
        <v>169</v>
      </c>
      <c r="H18" s="9">
        <v>4238.1766715758504</v>
      </c>
      <c r="I18" s="10" t="s">
        <v>152</v>
      </c>
      <c r="J18" s="9">
        <v>1447.80868335788</v>
      </c>
      <c r="K18" s="10" t="s">
        <v>152</v>
      </c>
      <c r="L18" s="9">
        <v>416.43592341678902</v>
      </c>
      <c r="M18" s="10" t="s">
        <v>152</v>
      </c>
      <c r="N18" s="9">
        <v>6357.4844801178197</v>
      </c>
      <c r="O18" s="10" t="s">
        <v>169</v>
      </c>
      <c r="P18" s="9">
        <v>1187.8467923416799</v>
      </c>
      <c r="Q18" s="10" t="s">
        <v>152</v>
      </c>
      <c r="R18" s="9">
        <v>23528.927727089798</v>
      </c>
      <c r="S18" s="10" t="s">
        <v>169</v>
      </c>
    </row>
    <row r="19" spans="1:19" x14ac:dyDescent="0.2">
      <c r="A19" s="12" t="s">
        <v>179</v>
      </c>
      <c r="B19" s="9">
        <v>311.55807482014399</v>
      </c>
      <c r="C19" s="10" t="s">
        <v>152</v>
      </c>
      <c r="D19" s="9">
        <v>9485.80141582734</v>
      </c>
      <c r="E19" s="10" t="s">
        <v>152</v>
      </c>
      <c r="F19" s="9">
        <v>281.47238782445999</v>
      </c>
      <c r="G19" s="10" t="s">
        <v>169</v>
      </c>
      <c r="H19" s="9">
        <v>4346.1884057553998</v>
      </c>
      <c r="I19" s="10" t="s">
        <v>152</v>
      </c>
      <c r="J19" s="9">
        <v>1436.1370733813001</v>
      </c>
      <c r="K19" s="10" t="s">
        <v>152</v>
      </c>
      <c r="L19" s="9">
        <v>399.596463309353</v>
      </c>
      <c r="M19" s="10" t="s">
        <v>152</v>
      </c>
      <c r="N19" s="9">
        <v>6581.23951942446</v>
      </c>
      <c r="O19" s="10" t="s">
        <v>169</v>
      </c>
      <c r="P19" s="9">
        <v>1391.7016517985601</v>
      </c>
      <c r="Q19" s="10" t="s">
        <v>152</v>
      </c>
      <c r="R19" s="9">
        <v>24233.694992141001</v>
      </c>
      <c r="S19" s="10" t="s">
        <v>169</v>
      </c>
    </row>
    <row r="20" spans="1:19" x14ac:dyDescent="0.2">
      <c r="A20" s="12" t="s">
        <v>180</v>
      </c>
      <c r="B20" s="9">
        <v>301.04556619718301</v>
      </c>
      <c r="C20" s="10" t="s">
        <v>152</v>
      </c>
      <c r="D20" s="9">
        <v>9574.3747295774592</v>
      </c>
      <c r="E20" s="10" t="s">
        <v>152</v>
      </c>
      <c r="F20" s="9">
        <v>287.339764692958</v>
      </c>
      <c r="G20" s="10" t="s">
        <v>169</v>
      </c>
      <c r="H20" s="9">
        <v>4360.8065183098597</v>
      </c>
      <c r="I20" s="10" t="s">
        <v>152</v>
      </c>
      <c r="J20" s="9">
        <v>1404.0223718309901</v>
      </c>
      <c r="K20" s="10" t="s">
        <v>152</v>
      </c>
      <c r="L20" s="9">
        <v>382.93564507042299</v>
      </c>
      <c r="M20" s="10" t="s">
        <v>152</v>
      </c>
      <c r="N20" s="9">
        <v>6266.26329577465</v>
      </c>
      <c r="O20" s="10" t="s">
        <v>169</v>
      </c>
      <c r="P20" s="9">
        <v>1358.0482</v>
      </c>
      <c r="Q20" s="10" t="s">
        <v>152</v>
      </c>
      <c r="R20" s="9">
        <v>23934.836091453501</v>
      </c>
      <c r="S20" s="10" t="s">
        <v>169</v>
      </c>
    </row>
    <row r="21" spans="1:19" x14ac:dyDescent="0.2">
      <c r="A21" s="12" t="s">
        <v>181</v>
      </c>
      <c r="B21" s="9">
        <v>282.12998902606301</v>
      </c>
      <c r="C21" s="10" t="s">
        <v>152</v>
      </c>
      <c r="D21" s="9">
        <v>9574.9620136710801</v>
      </c>
      <c r="E21" s="10" t="s">
        <v>152</v>
      </c>
      <c r="F21" s="9">
        <v>298.47261745130299</v>
      </c>
      <c r="G21" s="10" t="s">
        <v>169</v>
      </c>
      <c r="H21" s="9">
        <v>4186.0849903978096</v>
      </c>
      <c r="I21" s="10" t="s">
        <v>152</v>
      </c>
      <c r="J21" s="9">
        <v>1363.4645478909199</v>
      </c>
      <c r="K21" s="10" t="s">
        <v>152</v>
      </c>
      <c r="L21" s="9">
        <v>362.80847460082299</v>
      </c>
      <c r="M21" s="10" t="s">
        <v>152</v>
      </c>
      <c r="N21" s="9">
        <v>6100.6623048506899</v>
      </c>
      <c r="O21" s="10" t="s">
        <v>169</v>
      </c>
      <c r="P21" s="9">
        <v>1544.3711934156399</v>
      </c>
      <c r="Q21" s="10" t="s">
        <v>152</v>
      </c>
      <c r="R21" s="9">
        <v>23712.956131304301</v>
      </c>
      <c r="S21" s="10" t="s">
        <v>169</v>
      </c>
    </row>
    <row r="22" spans="1:19" x14ac:dyDescent="0.2">
      <c r="A22" s="12" t="s">
        <v>182</v>
      </c>
      <c r="B22" s="9">
        <v>272.79876010781697</v>
      </c>
      <c r="C22" s="10" t="s">
        <v>152</v>
      </c>
      <c r="D22" s="9">
        <v>10242.734956873301</v>
      </c>
      <c r="E22" s="10" t="s">
        <v>152</v>
      </c>
      <c r="F22" s="9">
        <v>320.02583976549897</v>
      </c>
      <c r="G22" s="10" t="s">
        <v>169</v>
      </c>
      <c r="H22" s="9">
        <v>4441.9952587601101</v>
      </c>
      <c r="I22" s="10" t="s">
        <v>152</v>
      </c>
      <c r="J22" s="9">
        <v>1336.8955063112901</v>
      </c>
      <c r="K22" s="10" t="s">
        <v>152</v>
      </c>
      <c r="L22" s="9">
        <v>359.91857078167101</v>
      </c>
      <c r="M22" s="10" t="s">
        <v>152</v>
      </c>
      <c r="N22" s="9">
        <v>6499.3609042859798</v>
      </c>
      <c r="O22" s="10" t="s">
        <v>169</v>
      </c>
      <c r="P22" s="9">
        <v>1606.50011051213</v>
      </c>
      <c r="Q22" s="10" t="s">
        <v>152</v>
      </c>
      <c r="R22" s="9">
        <v>25080.229907397799</v>
      </c>
      <c r="S22" s="10" t="s">
        <v>169</v>
      </c>
    </row>
    <row r="23" spans="1:19" x14ac:dyDescent="0.2">
      <c r="A23" s="12" t="s">
        <v>184</v>
      </c>
      <c r="B23" s="9">
        <v>275.42699468085101</v>
      </c>
      <c r="C23" s="10" t="s">
        <v>152</v>
      </c>
      <c r="D23" s="9">
        <v>10760.1121648936</v>
      </c>
      <c r="E23" s="10" t="s">
        <v>152</v>
      </c>
      <c r="F23" s="9">
        <v>319.65247494680898</v>
      </c>
      <c r="G23" s="10" t="s">
        <v>169</v>
      </c>
      <c r="H23" s="9">
        <v>4546.8006773977104</v>
      </c>
      <c r="I23" s="10" t="s">
        <v>152</v>
      </c>
      <c r="J23" s="9">
        <v>1354.94668351064</v>
      </c>
      <c r="K23" s="10" t="s">
        <v>152</v>
      </c>
      <c r="L23" s="9">
        <v>359.70156755319198</v>
      </c>
      <c r="M23" s="10" t="s">
        <v>152</v>
      </c>
      <c r="N23" s="9">
        <v>6500.0768376125297</v>
      </c>
      <c r="O23" s="10" t="s">
        <v>169</v>
      </c>
      <c r="P23" s="9">
        <v>1509.1301063829801</v>
      </c>
      <c r="Q23" s="10" t="s">
        <v>152</v>
      </c>
      <c r="R23" s="9">
        <v>25625.847506978302</v>
      </c>
      <c r="S23" s="10" t="s">
        <v>169</v>
      </c>
    </row>
    <row r="24" spans="1:19" x14ac:dyDescent="0.2">
      <c r="A24" s="12" t="s">
        <v>185</v>
      </c>
      <c r="B24" s="9">
        <v>287.79344575163401</v>
      </c>
      <c r="C24" s="10" t="s">
        <v>152</v>
      </c>
      <c r="D24" s="9">
        <v>10698.845069281</v>
      </c>
      <c r="E24" s="10" t="s">
        <v>152</v>
      </c>
      <c r="F24" s="9">
        <v>313.19494432156898</v>
      </c>
      <c r="G24" s="10" t="s">
        <v>169</v>
      </c>
      <c r="H24" s="9">
        <v>4473.7034617723903</v>
      </c>
      <c r="I24" s="10" t="s">
        <v>152</v>
      </c>
      <c r="J24" s="9">
        <v>1221.54878431373</v>
      </c>
      <c r="K24" s="10" t="s">
        <v>152</v>
      </c>
      <c r="L24" s="9">
        <v>337.29378091503298</v>
      </c>
      <c r="M24" s="10" t="s">
        <v>152</v>
      </c>
      <c r="N24" s="9">
        <v>5969.7606248971597</v>
      </c>
      <c r="O24" s="10" t="s">
        <v>169</v>
      </c>
      <c r="P24" s="9">
        <v>1296.95675555556</v>
      </c>
      <c r="Q24" s="10" t="s">
        <v>152</v>
      </c>
      <c r="R24" s="9">
        <v>24599.0968668081</v>
      </c>
      <c r="S24" s="10" t="s">
        <v>169</v>
      </c>
    </row>
    <row r="25" spans="1:19" x14ac:dyDescent="0.2">
      <c r="A25" s="12" t="s">
        <v>187</v>
      </c>
      <c r="B25" s="9">
        <v>282.97322307692298</v>
      </c>
      <c r="C25" s="10" t="s">
        <v>152</v>
      </c>
      <c r="D25" s="9">
        <v>10813.5989923077</v>
      </c>
      <c r="E25" s="10" t="s">
        <v>152</v>
      </c>
      <c r="F25" s="9">
        <v>322.44145128205099</v>
      </c>
      <c r="G25" s="10" t="s">
        <v>169</v>
      </c>
      <c r="H25" s="9">
        <v>4639.33958913279</v>
      </c>
      <c r="I25" s="10" t="s">
        <v>152</v>
      </c>
      <c r="J25" s="9">
        <v>1260.8704717948699</v>
      </c>
      <c r="K25" s="10" t="s">
        <v>152</v>
      </c>
      <c r="L25" s="9">
        <v>322.25111420000002</v>
      </c>
      <c r="M25" s="10" t="s">
        <v>152</v>
      </c>
      <c r="N25" s="9">
        <v>6253.1616014800802</v>
      </c>
      <c r="O25" s="10" t="s">
        <v>169</v>
      </c>
      <c r="P25" s="9">
        <v>1211.61978717949</v>
      </c>
      <c r="Q25" s="10" t="s">
        <v>152</v>
      </c>
      <c r="R25" s="9">
        <v>25106.256230453899</v>
      </c>
      <c r="S25" s="10" t="s">
        <v>169</v>
      </c>
    </row>
    <row r="26" spans="1:19" x14ac:dyDescent="0.2">
      <c r="A26" s="12" t="s">
        <v>188</v>
      </c>
      <c r="B26" s="9">
        <v>290.26059773013901</v>
      </c>
      <c r="C26" s="10" t="s">
        <v>152</v>
      </c>
      <c r="D26" s="9">
        <v>10812.310622446401</v>
      </c>
      <c r="E26" s="10" t="s">
        <v>152</v>
      </c>
      <c r="F26" s="9">
        <v>318.828398486759</v>
      </c>
      <c r="G26" s="10" t="s">
        <v>169</v>
      </c>
      <c r="H26" s="9">
        <v>4873.0923511997698</v>
      </c>
      <c r="I26" s="10" t="s">
        <v>152</v>
      </c>
      <c r="J26" s="9">
        <v>1207.9584085533199</v>
      </c>
      <c r="K26" s="10" t="s">
        <v>152</v>
      </c>
      <c r="L26" s="9">
        <v>327.598492234552</v>
      </c>
      <c r="M26" s="10" t="s">
        <v>152</v>
      </c>
      <c r="N26" s="9">
        <v>6190.2992068788599</v>
      </c>
      <c r="O26" s="10" t="s">
        <v>169</v>
      </c>
      <c r="P26" s="9">
        <v>1222.71636569987</v>
      </c>
      <c r="Q26" s="10" t="s">
        <v>152</v>
      </c>
      <c r="R26" s="9">
        <v>25243.064443229701</v>
      </c>
      <c r="S26" s="10" t="s">
        <v>169</v>
      </c>
    </row>
    <row r="27" spans="1:19" x14ac:dyDescent="0.2">
      <c r="A27" s="12" t="s">
        <v>189</v>
      </c>
      <c r="B27" s="9">
        <v>240.73932254047301</v>
      </c>
      <c r="C27" s="10" t="s">
        <v>152</v>
      </c>
      <c r="D27" s="9">
        <v>9036.8083885429605</v>
      </c>
      <c r="E27" s="10" t="s">
        <v>152</v>
      </c>
      <c r="F27" s="9">
        <v>273.83227646326299</v>
      </c>
      <c r="G27" s="10" t="s">
        <v>152</v>
      </c>
      <c r="H27" s="9">
        <v>3698.5362905114298</v>
      </c>
      <c r="I27" s="10" t="s">
        <v>152</v>
      </c>
      <c r="J27" s="9">
        <v>976.02475431728499</v>
      </c>
      <c r="K27" s="10" t="s">
        <v>152</v>
      </c>
      <c r="L27" s="9">
        <v>265.54669377584099</v>
      </c>
      <c r="M27" s="10" t="s">
        <v>152</v>
      </c>
      <c r="N27" s="9">
        <v>4717.2156009818</v>
      </c>
      <c r="O27" s="10" t="s">
        <v>169</v>
      </c>
      <c r="P27" s="9">
        <v>1018.65359402242</v>
      </c>
      <c r="Q27" s="10" t="s">
        <v>152</v>
      </c>
      <c r="R27" s="9">
        <v>20227.3569211555</v>
      </c>
      <c r="S27" s="10" t="s">
        <v>169</v>
      </c>
    </row>
    <row r="28" spans="1:19" x14ac:dyDescent="0.2">
      <c r="A28" s="12" t="s">
        <v>190</v>
      </c>
      <c r="B28" s="9">
        <v>313.21475065931401</v>
      </c>
      <c r="C28" s="10" t="s">
        <v>152</v>
      </c>
      <c r="D28" s="9">
        <v>9802.55085294118</v>
      </c>
      <c r="E28" s="10" t="s">
        <v>152</v>
      </c>
      <c r="F28" s="9">
        <v>378.38348284313702</v>
      </c>
      <c r="G28" s="10" t="s">
        <v>152</v>
      </c>
      <c r="H28" s="9">
        <v>5161.4199870800203</v>
      </c>
      <c r="I28" s="10" t="s">
        <v>152</v>
      </c>
      <c r="J28" s="9">
        <v>1341.87618237779</v>
      </c>
      <c r="K28" s="10" t="s">
        <v>152</v>
      </c>
      <c r="L28" s="9">
        <v>355.64600549264702</v>
      </c>
      <c r="M28" s="10" t="s">
        <v>152</v>
      </c>
      <c r="N28" s="9">
        <v>3220.1713952260998</v>
      </c>
      <c r="O28" s="10" t="s">
        <v>169</v>
      </c>
      <c r="P28" s="9">
        <v>1179.49251470588</v>
      </c>
      <c r="Q28" s="10" t="s">
        <v>152</v>
      </c>
      <c r="R28" s="9">
        <v>21752.755171326098</v>
      </c>
      <c r="S28" s="10" t="s">
        <v>169</v>
      </c>
    </row>
    <row r="29" spans="1:19" x14ac:dyDescent="0.2">
      <c r="A29" s="12" t="s">
        <v>191</v>
      </c>
      <c r="B29" s="9">
        <v>312.75458805158303</v>
      </c>
      <c r="C29" s="10" t="s">
        <v>152</v>
      </c>
      <c r="D29" s="9">
        <v>9413.0351652989502</v>
      </c>
      <c r="E29" s="10" t="s">
        <v>152</v>
      </c>
      <c r="F29" s="9">
        <v>334.757976553341</v>
      </c>
      <c r="G29" s="10" t="s">
        <v>152</v>
      </c>
      <c r="H29" s="9">
        <v>4915.5997835889102</v>
      </c>
      <c r="I29" s="10" t="s">
        <v>152</v>
      </c>
      <c r="J29" s="9">
        <v>1353.82952259226</v>
      </c>
      <c r="K29" s="10" t="s">
        <v>152</v>
      </c>
      <c r="L29" s="9">
        <v>329.57257754044599</v>
      </c>
      <c r="M29" s="10" t="s">
        <v>152</v>
      </c>
      <c r="N29" s="9">
        <v>4212.1021488318002</v>
      </c>
      <c r="O29" s="10" t="s">
        <v>169</v>
      </c>
      <c r="P29" s="9">
        <v>1152.4670918567399</v>
      </c>
      <c r="Q29" s="10" t="s">
        <v>152</v>
      </c>
      <c r="R29" s="9">
        <v>22024.118854314002</v>
      </c>
      <c r="S29" s="10" t="s">
        <v>169</v>
      </c>
    </row>
    <row r="30" spans="1:19" x14ac:dyDescent="0.2">
      <c r="A30" s="12" t="s">
        <v>192</v>
      </c>
      <c r="B30" s="9">
        <v>332.51027870974798</v>
      </c>
      <c r="C30" s="10" t="s">
        <v>152</v>
      </c>
      <c r="D30" s="9">
        <v>10755.5480876232</v>
      </c>
      <c r="E30" s="10" t="s">
        <v>152</v>
      </c>
      <c r="F30" s="9">
        <v>362.82620153340599</v>
      </c>
      <c r="G30" s="10" t="s">
        <v>152</v>
      </c>
      <c r="H30" s="9">
        <v>5134.9748394359704</v>
      </c>
      <c r="I30" s="10" t="s">
        <v>152</v>
      </c>
      <c r="J30" s="9">
        <v>1392.2493179632199</v>
      </c>
      <c r="K30" s="10" t="s">
        <v>152</v>
      </c>
      <c r="L30" s="9">
        <v>323.24605584008799</v>
      </c>
      <c r="M30" s="10" t="s">
        <v>152</v>
      </c>
      <c r="N30" s="9">
        <v>5139.4827967238398</v>
      </c>
      <c r="O30" s="10" t="s">
        <v>169</v>
      </c>
      <c r="P30" s="9">
        <v>1163.6491686069401</v>
      </c>
      <c r="Q30" s="10" t="s">
        <v>152</v>
      </c>
      <c r="R30" s="9">
        <v>24604.4867464364</v>
      </c>
      <c r="S30" s="10" t="s">
        <v>169</v>
      </c>
    </row>
    <row r="31" spans="1:19" x14ac:dyDescent="0.2">
      <c r="A31" s="12" t="s">
        <v>193</v>
      </c>
      <c r="B31" s="9">
        <v>296.49954325552102</v>
      </c>
      <c r="C31" s="10" t="s">
        <v>152</v>
      </c>
      <c r="D31" s="9">
        <v>10655.423783385901</v>
      </c>
      <c r="E31" s="10" t="s">
        <v>320</v>
      </c>
      <c r="F31" s="9">
        <v>310.07099399158801</v>
      </c>
      <c r="G31" s="10" t="s">
        <v>169</v>
      </c>
      <c r="H31" s="9">
        <v>5141.7474483205897</v>
      </c>
      <c r="I31" s="10" t="s">
        <v>152</v>
      </c>
      <c r="J31" s="9">
        <v>1400.6024928382301</v>
      </c>
      <c r="K31" s="10" t="s">
        <v>152</v>
      </c>
      <c r="L31" s="9">
        <v>311.55853984437402</v>
      </c>
      <c r="M31" s="10" t="s">
        <v>152</v>
      </c>
      <c r="N31" s="9">
        <v>4994.2456350789498</v>
      </c>
      <c r="O31" s="10" t="s">
        <v>169</v>
      </c>
      <c r="P31" s="9">
        <v>1219.9197109653001</v>
      </c>
      <c r="Q31" s="10" t="s">
        <v>152</v>
      </c>
      <c r="R31" s="9">
        <v>24330.0681476805</v>
      </c>
      <c r="S31" s="10" t="s">
        <v>424</v>
      </c>
    </row>
    <row r="32" spans="1:19" x14ac:dyDescent="0.2">
      <c r="A32" s="15" t="s">
        <v>195</v>
      </c>
      <c r="B32" s="13">
        <v>275.05294199999997</v>
      </c>
      <c r="C32" s="14" t="s">
        <v>152</v>
      </c>
      <c r="D32" s="13">
        <v>10835.787</v>
      </c>
      <c r="E32" s="14" t="s">
        <v>152</v>
      </c>
      <c r="F32" s="13">
        <v>310.85387600000001</v>
      </c>
      <c r="G32" s="14" t="s">
        <v>169</v>
      </c>
      <c r="H32" s="13">
        <v>5303.8752277599997</v>
      </c>
      <c r="I32" s="14" t="s">
        <v>152</v>
      </c>
      <c r="J32" s="13">
        <v>1410.36280973</v>
      </c>
      <c r="K32" s="14" t="s">
        <v>152</v>
      </c>
      <c r="L32" s="13">
        <v>310.00593400000002</v>
      </c>
      <c r="M32" s="14" t="s">
        <v>152</v>
      </c>
      <c r="N32" s="13">
        <v>4918.56066397</v>
      </c>
      <c r="O32" s="14" t="s">
        <v>169</v>
      </c>
      <c r="P32" s="13">
        <v>1180.9633590000001</v>
      </c>
      <c r="Q32" s="14" t="s">
        <v>152</v>
      </c>
      <c r="R32" s="13">
        <v>24545.461812459998</v>
      </c>
      <c r="S32" s="14" t="s">
        <v>169</v>
      </c>
    </row>
    <row r="34" spans="1:2" x14ac:dyDescent="0.2">
      <c r="A34" s="16" t="s">
        <v>196</v>
      </c>
      <c r="B34" s="16" t="s">
        <v>211</v>
      </c>
    </row>
    <row r="37" spans="1:2" x14ac:dyDescent="0.2">
      <c r="B37" s="16" t="s">
        <v>336</v>
      </c>
    </row>
    <row r="38" spans="1:2" x14ac:dyDescent="0.2">
      <c r="B38" s="16" t="s">
        <v>203</v>
      </c>
    </row>
    <row r="39" spans="1:2" x14ac:dyDescent="0.2">
      <c r="B39" s="16" t="s">
        <v>325</v>
      </c>
    </row>
    <row r="42" spans="1:2" x14ac:dyDescent="0.2">
      <c r="A42" s="17" t="str">
        <f>HYPERLINK("#'GAMING 5'!A2", "&lt;&lt;&lt; Previous table")</f>
        <v>&lt;&lt;&lt; Previous table</v>
      </c>
    </row>
    <row r="43" spans="1:2" x14ac:dyDescent="0.2">
      <c r="A43" s="17" t="str">
        <f>HYPERLINK("#'GAMING 7'!A2",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S43"/>
  <sheetViews>
    <sheetView workbookViewId="0"/>
  </sheetViews>
  <sheetFormatPr defaultColWidth="10.85546875" defaultRowHeight="12.75" x14ac:dyDescent="0.2"/>
  <cols>
    <col min="1" max="2" width="12.7109375" customWidth="1"/>
    <col min="3" max="3" width="4.42578125" customWidth="1"/>
    <col min="4" max="4" width="12.7109375" customWidth="1"/>
    <col min="5" max="5" width="4.42578125" customWidth="1"/>
    <col min="6" max="6" width="12.7109375" customWidth="1"/>
    <col min="7" max="7" width="4.42578125" customWidth="1"/>
    <col min="8" max="8" width="12.7109375" customWidth="1"/>
    <col min="9" max="9" width="4.42578125" customWidth="1"/>
    <col min="10" max="10" width="12.7109375" customWidth="1"/>
    <col min="11" max="11" width="4.42578125" customWidth="1"/>
    <col min="12" max="12" width="12.7109375" customWidth="1"/>
    <col min="13" max="13" width="4.42578125" customWidth="1"/>
    <col min="14" max="14" width="12.7109375" customWidth="1"/>
    <col min="15" max="15" width="4.42578125" customWidth="1"/>
    <col min="16" max="16" width="12.7109375" customWidth="1"/>
    <col min="17" max="17" width="4.42578125" customWidth="1"/>
    <col min="18" max="18" width="12.7109375" customWidth="1"/>
    <col min="19" max="19" width="4.42578125" customWidth="1"/>
  </cols>
  <sheetData>
    <row r="1" spans="1:19" x14ac:dyDescent="0.2">
      <c r="A1" s="8" t="str">
        <f>HYPERLINK("#'INDEX'!B102", "Link to index")</f>
        <v>Link to index</v>
      </c>
    </row>
    <row r="2" spans="1:19" ht="15.75" customHeight="1" x14ac:dyDescent="0.2">
      <c r="A2" s="27" t="s">
        <v>431</v>
      </c>
      <c r="B2" s="28"/>
      <c r="C2" s="28"/>
      <c r="D2" s="28"/>
      <c r="E2" s="28"/>
      <c r="F2" s="28"/>
      <c r="G2" s="28"/>
      <c r="H2" s="28"/>
      <c r="I2" s="28"/>
      <c r="J2" s="28"/>
      <c r="K2" s="28"/>
      <c r="L2" s="28"/>
      <c r="M2" s="28"/>
      <c r="N2" s="28"/>
      <c r="O2" s="28"/>
      <c r="P2" s="28"/>
      <c r="Q2" s="28"/>
      <c r="R2" s="28"/>
      <c r="S2" s="28"/>
    </row>
    <row r="3" spans="1:19" ht="15.75" customHeight="1" x14ac:dyDescent="0.2">
      <c r="A3" s="27" t="s">
        <v>113</v>
      </c>
      <c r="B3" s="28"/>
      <c r="C3" s="28"/>
      <c r="D3" s="28"/>
      <c r="E3" s="28"/>
      <c r="F3" s="28"/>
      <c r="G3" s="28"/>
      <c r="H3" s="28"/>
      <c r="I3" s="28"/>
      <c r="J3" s="28"/>
      <c r="K3" s="28"/>
      <c r="L3" s="28"/>
      <c r="M3" s="28"/>
      <c r="N3" s="28"/>
      <c r="O3" s="28"/>
      <c r="P3" s="28"/>
      <c r="Q3" s="28"/>
      <c r="R3" s="28"/>
      <c r="S3" s="28"/>
    </row>
    <row r="4" spans="1:19" ht="15.75" customHeight="1" x14ac:dyDescent="0.2"/>
    <row r="5" spans="1:19" ht="55.5" customHeight="1" x14ac:dyDescent="0.2">
      <c r="A5" s="11" t="s">
        <v>152</v>
      </c>
      <c r="B5" s="30" t="s">
        <v>153</v>
      </c>
      <c r="C5" s="30" t="s">
        <v>152</v>
      </c>
      <c r="D5" s="30" t="s">
        <v>154</v>
      </c>
      <c r="E5" s="30" t="s">
        <v>152</v>
      </c>
      <c r="F5" s="30" t="s">
        <v>155</v>
      </c>
      <c r="G5" s="30" t="s">
        <v>152</v>
      </c>
      <c r="H5" s="30" t="s">
        <v>156</v>
      </c>
      <c r="I5" s="30" t="s">
        <v>152</v>
      </c>
      <c r="J5" s="30" t="s">
        <v>157</v>
      </c>
      <c r="K5" s="30" t="s">
        <v>152</v>
      </c>
      <c r="L5" s="30" t="s">
        <v>158</v>
      </c>
      <c r="M5" s="30" t="s">
        <v>152</v>
      </c>
      <c r="N5" s="30" t="s">
        <v>159</v>
      </c>
      <c r="O5" s="30" t="s">
        <v>152</v>
      </c>
      <c r="P5" s="30" t="s">
        <v>160</v>
      </c>
      <c r="Q5" s="30" t="s">
        <v>152</v>
      </c>
      <c r="R5" s="30" t="s">
        <v>161</v>
      </c>
      <c r="S5" s="30" t="s">
        <v>152</v>
      </c>
    </row>
    <row r="6" spans="1:19" x14ac:dyDescent="0.2">
      <c r="A6" s="29" t="s">
        <v>207</v>
      </c>
      <c r="B6" s="29"/>
      <c r="C6" s="29"/>
      <c r="D6" s="29"/>
      <c r="E6" s="29"/>
      <c r="F6" s="29"/>
      <c r="G6" s="29"/>
      <c r="H6" s="29"/>
      <c r="I6" s="29"/>
      <c r="J6" s="29"/>
      <c r="K6" s="29"/>
      <c r="L6" s="29"/>
      <c r="M6" s="29"/>
      <c r="N6" s="29"/>
      <c r="O6" s="29"/>
      <c r="P6" s="29"/>
      <c r="Q6" s="29"/>
      <c r="R6" s="29"/>
      <c r="S6" s="29"/>
    </row>
    <row r="7" spans="1:19" x14ac:dyDescent="0.2">
      <c r="A7" s="12" t="s">
        <v>163</v>
      </c>
      <c r="B7" s="18">
        <v>809.09073535750804</v>
      </c>
      <c r="C7" s="10" t="s">
        <v>152</v>
      </c>
      <c r="D7" s="18">
        <v>1000.55435659185</v>
      </c>
      <c r="E7" s="10" t="s">
        <v>152</v>
      </c>
      <c r="F7" s="18">
        <v>791.98240360098805</v>
      </c>
      <c r="G7" s="10" t="s">
        <v>152</v>
      </c>
      <c r="H7" s="18">
        <v>684.14590868658297</v>
      </c>
      <c r="I7" s="10" t="s">
        <v>152</v>
      </c>
      <c r="J7" s="18">
        <v>579.58774629434095</v>
      </c>
      <c r="K7" s="10" t="s">
        <v>152</v>
      </c>
      <c r="L7" s="18">
        <v>515.68153593146803</v>
      </c>
      <c r="M7" s="10" t="s">
        <v>152</v>
      </c>
      <c r="N7" s="18">
        <v>936.39689060814101</v>
      </c>
      <c r="O7" s="10" t="s">
        <v>169</v>
      </c>
      <c r="P7" s="18">
        <v>358.47489182027499</v>
      </c>
      <c r="Q7" s="10" t="s">
        <v>152</v>
      </c>
      <c r="R7" s="18">
        <v>813.33875958376404</v>
      </c>
      <c r="S7" s="10" t="s">
        <v>169</v>
      </c>
    </row>
    <row r="8" spans="1:19" x14ac:dyDescent="0.2">
      <c r="A8" s="12" t="s">
        <v>164</v>
      </c>
      <c r="B8" s="18">
        <v>850.119370625427</v>
      </c>
      <c r="C8" s="10" t="s">
        <v>152</v>
      </c>
      <c r="D8" s="18">
        <v>1060.3390059185799</v>
      </c>
      <c r="E8" s="10" t="s">
        <v>152</v>
      </c>
      <c r="F8" s="18">
        <v>903.91262567588899</v>
      </c>
      <c r="G8" s="10" t="s">
        <v>152</v>
      </c>
      <c r="H8" s="18">
        <v>730.30329409000899</v>
      </c>
      <c r="I8" s="10" t="s">
        <v>152</v>
      </c>
      <c r="J8" s="18">
        <v>633.98382096302998</v>
      </c>
      <c r="K8" s="10" t="s">
        <v>152</v>
      </c>
      <c r="L8" s="18">
        <v>574.43354232063803</v>
      </c>
      <c r="M8" s="10" t="s">
        <v>152</v>
      </c>
      <c r="N8" s="18">
        <v>1016.56900144803</v>
      </c>
      <c r="O8" s="10" t="s">
        <v>169</v>
      </c>
      <c r="P8" s="18">
        <v>350.02518404614699</v>
      </c>
      <c r="Q8" s="10" t="s">
        <v>152</v>
      </c>
      <c r="R8" s="18">
        <v>868.74821887137398</v>
      </c>
      <c r="S8" s="10" t="s">
        <v>169</v>
      </c>
    </row>
    <row r="9" spans="1:19" x14ac:dyDescent="0.2">
      <c r="A9" s="12" t="s">
        <v>165</v>
      </c>
      <c r="B9" s="18">
        <v>859.01404949679397</v>
      </c>
      <c r="C9" s="10" t="s">
        <v>152</v>
      </c>
      <c r="D9" s="18">
        <v>1069.92954065188</v>
      </c>
      <c r="E9" s="10" t="s">
        <v>169</v>
      </c>
      <c r="F9" s="18">
        <v>956.59373385826802</v>
      </c>
      <c r="G9" s="10" t="s">
        <v>169</v>
      </c>
      <c r="H9" s="18">
        <v>761.49680681411201</v>
      </c>
      <c r="I9" s="10" t="s">
        <v>152</v>
      </c>
      <c r="J9" s="18">
        <v>693.80892539453703</v>
      </c>
      <c r="K9" s="10" t="s">
        <v>152</v>
      </c>
      <c r="L9" s="18">
        <v>655.54090661488499</v>
      </c>
      <c r="M9" s="10" t="s">
        <v>152</v>
      </c>
      <c r="N9" s="18">
        <v>1047.1434459264101</v>
      </c>
      <c r="O9" s="10" t="s">
        <v>169</v>
      </c>
      <c r="P9" s="18">
        <v>350.61405419085497</v>
      </c>
      <c r="Q9" s="10" t="s">
        <v>152</v>
      </c>
      <c r="R9" s="18">
        <v>892.53473151463902</v>
      </c>
      <c r="S9" s="10" t="s">
        <v>169</v>
      </c>
    </row>
    <row r="10" spans="1:19" x14ac:dyDescent="0.2">
      <c r="A10" s="12" t="s">
        <v>166</v>
      </c>
      <c r="B10" s="18">
        <v>891.10975681361299</v>
      </c>
      <c r="C10" s="10" t="s">
        <v>152</v>
      </c>
      <c r="D10" s="18">
        <v>1106.0595506861</v>
      </c>
      <c r="E10" s="10" t="s">
        <v>330</v>
      </c>
      <c r="F10" s="18">
        <v>1037.6301889994299</v>
      </c>
      <c r="G10" s="10" t="s">
        <v>169</v>
      </c>
      <c r="H10" s="18">
        <v>798.63718137160504</v>
      </c>
      <c r="I10" s="10" t="s">
        <v>152</v>
      </c>
      <c r="J10" s="18">
        <v>752.90633619444202</v>
      </c>
      <c r="K10" s="10" t="s">
        <v>152</v>
      </c>
      <c r="L10" s="18">
        <v>683.71979960938904</v>
      </c>
      <c r="M10" s="10" t="s">
        <v>152</v>
      </c>
      <c r="N10" s="18">
        <v>990.25701336155498</v>
      </c>
      <c r="O10" s="10" t="s">
        <v>169</v>
      </c>
      <c r="P10" s="18">
        <v>333.70587988503098</v>
      </c>
      <c r="Q10" s="10" t="s">
        <v>152</v>
      </c>
      <c r="R10" s="18">
        <v>901.86811247689002</v>
      </c>
      <c r="S10" s="10" t="s">
        <v>429</v>
      </c>
    </row>
    <row r="11" spans="1:19" x14ac:dyDescent="0.2">
      <c r="A11" s="12" t="s">
        <v>170</v>
      </c>
      <c r="B11" s="18">
        <v>918.33015605027401</v>
      </c>
      <c r="C11" s="10" t="s">
        <v>152</v>
      </c>
      <c r="D11" s="18">
        <v>1152.80934008288</v>
      </c>
      <c r="E11" s="10" t="s">
        <v>330</v>
      </c>
      <c r="F11" s="18">
        <v>1083.1977460820599</v>
      </c>
      <c r="G11" s="10" t="s">
        <v>169</v>
      </c>
      <c r="H11" s="18">
        <v>880.09012934088503</v>
      </c>
      <c r="I11" s="10" t="s">
        <v>152</v>
      </c>
      <c r="J11" s="18">
        <v>801.78428525104505</v>
      </c>
      <c r="K11" s="10" t="s">
        <v>152</v>
      </c>
      <c r="L11" s="18">
        <v>715.92510403365395</v>
      </c>
      <c r="M11" s="10" t="s">
        <v>152</v>
      </c>
      <c r="N11" s="18">
        <v>971.279061154793</v>
      </c>
      <c r="O11" s="10" t="s">
        <v>169</v>
      </c>
      <c r="P11" s="18">
        <v>358.35826363438503</v>
      </c>
      <c r="Q11" s="10" t="s">
        <v>152</v>
      </c>
      <c r="R11" s="18">
        <v>935.30011733748995</v>
      </c>
      <c r="S11" s="10" t="s">
        <v>429</v>
      </c>
    </row>
    <row r="12" spans="1:19" x14ac:dyDescent="0.2">
      <c r="A12" s="12" t="s">
        <v>171</v>
      </c>
      <c r="B12" s="18">
        <v>881.47186935003401</v>
      </c>
      <c r="C12" s="10" t="s">
        <v>152</v>
      </c>
      <c r="D12" s="18">
        <v>1192.16019336776</v>
      </c>
      <c r="E12" s="10" t="s">
        <v>330</v>
      </c>
      <c r="F12" s="18">
        <v>1144.125</v>
      </c>
      <c r="G12" s="10" t="s">
        <v>169</v>
      </c>
      <c r="H12" s="18">
        <v>912.367225799631</v>
      </c>
      <c r="I12" s="10" t="s">
        <v>152</v>
      </c>
      <c r="J12" s="18">
        <v>817.70524695842698</v>
      </c>
      <c r="K12" s="10" t="s">
        <v>152</v>
      </c>
      <c r="L12" s="18">
        <v>736.91261279413595</v>
      </c>
      <c r="M12" s="10" t="s">
        <v>152</v>
      </c>
      <c r="N12" s="18">
        <v>973.04756176430499</v>
      </c>
      <c r="O12" s="10" t="s">
        <v>169</v>
      </c>
      <c r="P12" s="18">
        <v>372.07214768161901</v>
      </c>
      <c r="Q12" s="10" t="s">
        <v>152</v>
      </c>
      <c r="R12" s="18">
        <v>957.30827426379903</v>
      </c>
      <c r="S12" s="10" t="s">
        <v>429</v>
      </c>
    </row>
    <row r="13" spans="1:19" x14ac:dyDescent="0.2">
      <c r="A13" s="12" t="s">
        <v>172</v>
      </c>
      <c r="B13" s="18">
        <v>896.14786098446598</v>
      </c>
      <c r="C13" s="10" t="s">
        <v>152</v>
      </c>
      <c r="D13" s="18">
        <v>1223.1711638412601</v>
      </c>
      <c r="E13" s="10" t="s">
        <v>330</v>
      </c>
      <c r="F13" s="18">
        <v>1267.05665334795</v>
      </c>
      <c r="G13" s="10" t="s">
        <v>169</v>
      </c>
      <c r="H13" s="18">
        <v>938.68182596890097</v>
      </c>
      <c r="I13" s="10" t="s">
        <v>152</v>
      </c>
      <c r="J13" s="18">
        <v>824.54808762779805</v>
      </c>
      <c r="K13" s="10" t="s">
        <v>152</v>
      </c>
      <c r="L13" s="18">
        <v>697.905086721423</v>
      </c>
      <c r="M13" s="10" t="s">
        <v>152</v>
      </c>
      <c r="N13" s="18">
        <v>1008.49637007171</v>
      </c>
      <c r="O13" s="10" t="s">
        <v>169</v>
      </c>
      <c r="P13" s="18">
        <v>395.28257336162602</v>
      </c>
      <c r="Q13" s="10" t="s">
        <v>152</v>
      </c>
      <c r="R13" s="18">
        <v>984.00498917172797</v>
      </c>
      <c r="S13" s="10" t="s">
        <v>429</v>
      </c>
    </row>
    <row r="14" spans="1:19" x14ac:dyDescent="0.2">
      <c r="A14" s="12" t="s">
        <v>173</v>
      </c>
      <c r="B14" s="18">
        <v>850.87865212794202</v>
      </c>
      <c r="C14" s="10" t="s">
        <v>152</v>
      </c>
      <c r="D14" s="18">
        <v>1252.0083041463399</v>
      </c>
      <c r="E14" s="10" t="s">
        <v>330</v>
      </c>
      <c r="F14" s="18">
        <v>1274.5433755044201</v>
      </c>
      <c r="G14" s="10" t="s">
        <v>169</v>
      </c>
      <c r="H14" s="18">
        <v>872.127224947625</v>
      </c>
      <c r="I14" s="10" t="s">
        <v>152</v>
      </c>
      <c r="J14" s="18">
        <v>853.51756238545204</v>
      </c>
      <c r="K14" s="10" t="s">
        <v>152</v>
      </c>
      <c r="L14" s="18">
        <v>709.14781139921899</v>
      </c>
      <c r="M14" s="10" t="s">
        <v>152</v>
      </c>
      <c r="N14" s="18">
        <v>1021.02245707979</v>
      </c>
      <c r="O14" s="10" t="s">
        <v>169</v>
      </c>
      <c r="P14" s="18">
        <v>468.268053787697</v>
      </c>
      <c r="Q14" s="10" t="s">
        <v>152</v>
      </c>
      <c r="R14" s="18">
        <v>992.01859705809704</v>
      </c>
      <c r="S14" s="10" t="s">
        <v>429</v>
      </c>
    </row>
    <row r="15" spans="1:19" x14ac:dyDescent="0.2">
      <c r="A15" s="12" t="s">
        <v>174</v>
      </c>
      <c r="B15" s="18">
        <v>809.84967991721396</v>
      </c>
      <c r="C15" s="10" t="s">
        <v>152</v>
      </c>
      <c r="D15" s="18">
        <v>1136.5636114123699</v>
      </c>
      <c r="E15" s="10" t="s">
        <v>152</v>
      </c>
      <c r="F15" s="18">
        <v>1350.1105129237501</v>
      </c>
      <c r="G15" s="10" t="s">
        <v>169</v>
      </c>
      <c r="H15" s="18">
        <v>907.35724324815703</v>
      </c>
      <c r="I15" s="10" t="s">
        <v>152</v>
      </c>
      <c r="J15" s="18">
        <v>813.64918126041198</v>
      </c>
      <c r="K15" s="10" t="s">
        <v>152</v>
      </c>
      <c r="L15" s="18">
        <v>741.67228955753205</v>
      </c>
      <c r="M15" s="10" t="s">
        <v>152</v>
      </c>
      <c r="N15" s="18">
        <v>1030.94412111936</v>
      </c>
      <c r="O15" s="10" t="s">
        <v>169</v>
      </c>
      <c r="P15" s="18">
        <v>487.92821008835602</v>
      </c>
      <c r="Q15" s="10" t="s">
        <v>152</v>
      </c>
      <c r="R15" s="18">
        <v>962.43704651769099</v>
      </c>
      <c r="S15" s="10" t="s">
        <v>169</v>
      </c>
    </row>
    <row r="16" spans="1:19" x14ac:dyDescent="0.2">
      <c r="A16" s="12" t="s">
        <v>176</v>
      </c>
      <c r="B16" s="18">
        <v>790.45181352470297</v>
      </c>
      <c r="C16" s="10" t="s">
        <v>152</v>
      </c>
      <c r="D16" s="18">
        <v>1160.54878868079</v>
      </c>
      <c r="E16" s="10" t="s">
        <v>152</v>
      </c>
      <c r="F16" s="18">
        <v>1367.36995834395</v>
      </c>
      <c r="G16" s="10" t="s">
        <v>169</v>
      </c>
      <c r="H16" s="18">
        <v>920.00844786289497</v>
      </c>
      <c r="I16" s="10" t="s">
        <v>152</v>
      </c>
      <c r="J16" s="18">
        <v>811.32492704993297</v>
      </c>
      <c r="K16" s="10" t="s">
        <v>152</v>
      </c>
      <c r="L16" s="18">
        <v>767.35743063929306</v>
      </c>
      <c r="M16" s="10" t="s">
        <v>152</v>
      </c>
      <c r="N16" s="18">
        <v>1061.63389749013</v>
      </c>
      <c r="O16" s="10" t="s">
        <v>169</v>
      </c>
      <c r="P16" s="18">
        <v>520.53500526882897</v>
      </c>
      <c r="Q16" s="10" t="s">
        <v>152</v>
      </c>
      <c r="R16" s="18">
        <v>983.40231795479099</v>
      </c>
      <c r="S16" s="10" t="s">
        <v>169</v>
      </c>
    </row>
    <row r="17" spans="1:19" x14ac:dyDescent="0.2">
      <c r="A17" s="12" t="s">
        <v>177</v>
      </c>
      <c r="B17" s="18">
        <v>774.00085030200103</v>
      </c>
      <c r="C17" s="10" t="s">
        <v>152</v>
      </c>
      <c r="D17" s="18">
        <v>1047.74939133827</v>
      </c>
      <c r="E17" s="10" t="s">
        <v>169</v>
      </c>
      <c r="F17" s="18">
        <v>1248.9622396817399</v>
      </c>
      <c r="G17" s="10" t="s">
        <v>169</v>
      </c>
      <c r="H17" s="18">
        <v>860.826403641973</v>
      </c>
      <c r="I17" s="10" t="s">
        <v>152</v>
      </c>
      <c r="J17" s="18">
        <v>788.219602583197</v>
      </c>
      <c r="K17" s="10" t="s">
        <v>152</v>
      </c>
      <c r="L17" s="18">
        <v>742.81507103657998</v>
      </c>
      <c r="M17" s="10" t="s">
        <v>152</v>
      </c>
      <c r="N17" s="18">
        <v>1035.9415693845999</v>
      </c>
      <c r="O17" s="10" t="s">
        <v>169</v>
      </c>
      <c r="P17" s="18">
        <v>498.69984905564598</v>
      </c>
      <c r="Q17" s="10" t="s">
        <v>152</v>
      </c>
      <c r="R17" s="18">
        <v>922.13521126079502</v>
      </c>
      <c r="S17" s="10" t="s">
        <v>169</v>
      </c>
    </row>
    <row r="18" spans="1:19" x14ac:dyDescent="0.2">
      <c r="A18" s="12" t="s">
        <v>178</v>
      </c>
      <c r="B18" s="18">
        <v>772.30539579400295</v>
      </c>
      <c r="C18" s="10" t="s">
        <v>152</v>
      </c>
      <c r="D18" s="18">
        <v>1168.6790448286899</v>
      </c>
      <c r="E18" s="10" t="s">
        <v>152</v>
      </c>
      <c r="F18" s="18">
        <v>1133.42287985813</v>
      </c>
      <c r="G18" s="10" t="s">
        <v>169</v>
      </c>
      <c r="H18" s="18">
        <v>875.82771935711696</v>
      </c>
      <c r="I18" s="10" t="s">
        <v>152</v>
      </c>
      <c r="J18" s="18">
        <v>788.18407965055496</v>
      </c>
      <c r="K18" s="10" t="s">
        <v>152</v>
      </c>
      <c r="L18" s="18">
        <v>738.29987169754702</v>
      </c>
      <c r="M18" s="10" t="s">
        <v>152</v>
      </c>
      <c r="N18" s="18">
        <v>1035.19989311565</v>
      </c>
      <c r="O18" s="10" t="s">
        <v>169</v>
      </c>
      <c r="P18" s="18">
        <v>464.63900024492199</v>
      </c>
      <c r="Q18" s="10" t="s">
        <v>152</v>
      </c>
      <c r="R18" s="18">
        <v>958.71678763377304</v>
      </c>
      <c r="S18" s="10" t="s">
        <v>169</v>
      </c>
    </row>
    <row r="19" spans="1:19" x14ac:dyDescent="0.2">
      <c r="A19" s="12" t="s">
        <v>179</v>
      </c>
      <c r="B19" s="18">
        <v>764.59147649010094</v>
      </c>
      <c r="C19" s="10" t="s">
        <v>152</v>
      </c>
      <c r="D19" s="18">
        <v>1205.9106335496599</v>
      </c>
      <c r="E19" s="10" t="s">
        <v>152</v>
      </c>
      <c r="F19" s="18">
        <v>1173.2096931533399</v>
      </c>
      <c r="G19" s="10" t="s">
        <v>169</v>
      </c>
      <c r="H19" s="18">
        <v>901.25660779829195</v>
      </c>
      <c r="I19" s="10" t="s">
        <v>152</v>
      </c>
      <c r="J19" s="18">
        <v>792.18069059615004</v>
      </c>
      <c r="K19" s="10" t="s">
        <v>152</v>
      </c>
      <c r="L19" s="18">
        <v>720.65885516711501</v>
      </c>
      <c r="M19" s="10" t="s">
        <v>152</v>
      </c>
      <c r="N19" s="18">
        <v>1076.9714137170599</v>
      </c>
      <c r="O19" s="10" t="s">
        <v>169</v>
      </c>
      <c r="P19" s="18">
        <v>540.33515893210802</v>
      </c>
      <c r="Q19" s="10" t="s">
        <v>152</v>
      </c>
      <c r="R19" s="18">
        <v>993.46102794946296</v>
      </c>
      <c r="S19" s="10" t="s">
        <v>169</v>
      </c>
    </row>
    <row r="20" spans="1:19" x14ac:dyDescent="0.2">
      <c r="A20" s="12" t="s">
        <v>180</v>
      </c>
      <c r="B20" s="18">
        <v>740.16061412473402</v>
      </c>
      <c r="C20" s="10" t="s">
        <v>152</v>
      </c>
      <c r="D20" s="18">
        <v>1226.3548493063599</v>
      </c>
      <c r="E20" s="10" t="s">
        <v>152</v>
      </c>
      <c r="F20" s="18">
        <v>1188.8240038368001</v>
      </c>
      <c r="G20" s="10" t="s">
        <v>169</v>
      </c>
      <c r="H20" s="18">
        <v>905.00772886852997</v>
      </c>
      <c r="I20" s="10" t="s">
        <v>152</v>
      </c>
      <c r="J20" s="18">
        <v>783.08001300713499</v>
      </c>
      <c r="K20" s="10" t="s">
        <v>152</v>
      </c>
      <c r="L20" s="18">
        <v>702.81600245734603</v>
      </c>
      <c r="M20" s="10" t="s">
        <v>152</v>
      </c>
      <c r="N20" s="18">
        <v>1025.4056615612001</v>
      </c>
      <c r="O20" s="10" t="s">
        <v>169</v>
      </c>
      <c r="P20" s="18">
        <v>523.35461919385796</v>
      </c>
      <c r="Q20" s="10" t="s">
        <v>152</v>
      </c>
      <c r="R20" s="18">
        <v>984.11625595229998</v>
      </c>
      <c r="S20" s="10" t="s">
        <v>169</v>
      </c>
    </row>
    <row r="21" spans="1:19" x14ac:dyDescent="0.2">
      <c r="A21" s="12" t="s">
        <v>181</v>
      </c>
      <c r="B21" s="18">
        <v>701.65942289033296</v>
      </c>
      <c r="C21" s="10" t="s">
        <v>152</v>
      </c>
      <c r="D21" s="18">
        <v>1240.3963804724799</v>
      </c>
      <c r="E21" s="10" t="s">
        <v>152</v>
      </c>
      <c r="F21" s="18">
        <v>1243.10228009404</v>
      </c>
      <c r="G21" s="10" t="s">
        <v>169</v>
      </c>
      <c r="H21" s="18">
        <v>876.34856280566498</v>
      </c>
      <c r="I21" s="10" t="s">
        <v>152</v>
      </c>
      <c r="J21" s="18">
        <v>773.22129086836196</v>
      </c>
      <c r="K21" s="10" t="s">
        <v>152</v>
      </c>
      <c r="L21" s="18">
        <v>680.47155050143101</v>
      </c>
      <c r="M21" s="10" t="s">
        <v>152</v>
      </c>
      <c r="N21" s="18">
        <v>1003.0491617494</v>
      </c>
      <c r="O21" s="10" t="s">
        <v>169</v>
      </c>
      <c r="P21" s="18">
        <v>599.60721292358699</v>
      </c>
      <c r="Q21" s="10" t="s">
        <v>152</v>
      </c>
      <c r="R21" s="18">
        <v>984.11925898432696</v>
      </c>
      <c r="S21" s="10" t="s">
        <v>169</v>
      </c>
    </row>
    <row r="22" spans="1:19" x14ac:dyDescent="0.2">
      <c r="A22" s="12" t="s">
        <v>182</v>
      </c>
      <c r="B22" s="18">
        <v>680.20397609368797</v>
      </c>
      <c r="C22" s="10" t="s">
        <v>152</v>
      </c>
      <c r="D22" s="18">
        <v>1330.1639251203201</v>
      </c>
      <c r="E22" s="10" t="s">
        <v>152</v>
      </c>
      <c r="F22" s="18">
        <v>1344.01304883528</v>
      </c>
      <c r="G22" s="10" t="s">
        <v>169</v>
      </c>
      <c r="H22" s="18">
        <v>932.79683747877596</v>
      </c>
      <c r="I22" s="10" t="s">
        <v>152</v>
      </c>
      <c r="J22" s="18">
        <v>764.63527005695801</v>
      </c>
      <c r="K22" s="10" t="s">
        <v>152</v>
      </c>
      <c r="L22" s="18">
        <v>683.23020492783701</v>
      </c>
      <c r="M22" s="10" t="s">
        <v>152</v>
      </c>
      <c r="N22" s="18">
        <v>1064.3612612291099</v>
      </c>
      <c r="O22" s="10" t="s">
        <v>169</v>
      </c>
      <c r="P22" s="18">
        <v>628.23568122907704</v>
      </c>
      <c r="Q22" s="10" t="s">
        <v>152</v>
      </c>
      <c r="R22" s="18">
        <v>1043.1300977964399</v>
      </c>
      <c r="S22" s="10" t="s">
        <v>169</v>
      </c>
    </row>
    <row r="23" spans="1:19" x14ac:dyDescent="0.2">
      <c r="A23" s="12" t="s">
        <v>184</v>
      </c>
      <c r="B23" s="18">
        <v>683.89729801874</v>
      </c>
      <c r="C23" s="10" t="s">
        <v>152</v>
      </c>
      <c r="D23" s="18">
        <v>1394.3243513597199</v>
      </c>
      <c r="E23" s="10" t="s">
        <v>152</v>
      </c>
      <c r="F23" s="18">
        <v>1351.0780087099099</v>
      </c>
      <c r="G23" s="10" t="s">
        <v>169</v>
      </c>
      <c r="H23" s="18">
        <v>953.99118406921298</v>
      </c>
      <c r="I23" s="10" t="s">
        <v>152</v>
      </c>
      <c r="J23" s="18">
        <v>779.26192326931005</v>
      </c>
      <c r="K23" s="10" t="s">
        <v>152</v>
      </c>
      <c r="L23" s="18">
        <v>687.87690768200002</v>
      </c>
      <c r="M23" s="10" t="s">
        <v>152</v>
      </c>
      <c r="N23" s="18">
        <v>1054.09142537613</v>
      </c>
      <c r="O23" s="10" t="s">
        <v>169</v>
      </c>
      <c r="P23" s="18">
        <v>593.89927475232298</v>
      </c>
      <c r="Q23" s="10" t="s">
        <v>152</v>
      </c>
      <c r="R23" s="18">
        <v>1063.50930809174</v>
      </c>
      <c r="S23" s="10" t="s">
        <v>169</v>
      </c>
    </row>
    <row r="24" spans="1:19" x14ac:dyDescent="0.2">
      <c r="A24" s="12" t="s">
        <v>185</v>
      </c>
      <c r="B24" s="18">
        <v>710.17798513910498</v>
      </c>
      <c r="C24" s="10" t="s">
        <v>152</v>
      </c>
      <c r="D24" s="18">
        <v>1387.0728874206</v>
      </c>
      <c r="E24" s="10" t="s">
        <v>152</v>
      </c>
      <c r="F24" s="18">
        <v>1339.26336936608</v>
      </c>
      <c r="G24" s="10" t="s">
        <v>169</v>
      </c>
      <c r="H24" s="18">
        <v>939.15172847689598</v>
      </c>
      <c r="I24" s="10" t="s">
        <v>152</v>
      </c>
      <c r="J24" s="18">
        <v>708.27419851949196</v>
      </c>
      <c r="K24" s="10" t="s">
        <v>152</v>
      </c>
      <c r="L24" s="18">
        <v>646.84412800265704</v>
      </c>
      <c r="M24" s="10" t="s">
        <v>152</v>
      </c>
      <c r="N24" s="18">
        <v>962.20423037103603</v>
      </c>
      <c r="O24" s="10" t="s">
        <v>169</v>
      </c>
      <c r="P24" s="18">
        <v>514.86432118134201</v>
      </c>
      <c r="Q24" s="10" t="s">
        <v>152</v>
      </c>
      <c r="R24" s="18">
        <v>1021.1323676229</v>
      </c>
      <c r="S24" s="10" t="s">
        <v>169</v>
      </c>
    </row>
    <row r="25" spans="1:19" x14ac:dyDescent="0.2">
      <c r="A25" s="12" t="s">
        <v>187</v>
      </c>
      <c r="B25" s="18">
        <v>692.33941926968805</v>
      </c>
      <c r="C25" s="10" t="s">
        <v>152</v>
      </c>
      <c r="D25" s="18">
        <v>1406.7825686056899</v>
      </c>
      <c r="E25" s="10" t="s">
        <v>152</v>
      </c>
      <c r="F25" s="18">
        <v>1401.0363256558401</v>
      </c>
      <c r="G25" s="10" t="s">
        <v>169</v>
      </c>
      <c r="H25" s="18">
        <v>975.13930563281895</v>
      </c>
      <c r="I25" s="10" t="s">
        <v>152</v>
      </c>
      <c r="J25" s="18">
        <v>736.80665695429104</v>
      </c>
      <c r="K25" s="10" t="s">
        <v>152</v>
      </c>
      <c r="L25" s="18">
        <v>615.58286967629294</v>
      </c>
      <c r="M25" s="10" t="s">
        <v>152</v>
      </c>
      <c r="N25" s="18">
        <v>1005.99344337079</v>
      </c>
      <c r="O25" s="10" t="s">
        <v>169</v>
      </c>
      <c r="P25" s="18">
        <v>484.53171944439401</v>
      </c>
      <c r="Q25" s="10" t="s">
        <v>152</v>
      </c>
      <c r="R25" s="18">
        <v>1044.38824191963</v>
      </c>
      <c r="S25" s="10" t="s">
        <v>169</v>
      </c>
    </row>
    <row r="26" spans="1:19" x14ac:dyDescent="0.2">
      <c r="A26" s="12" t="s">
        <v>188</v>
      </c>
      <c r="B26" s="18">
        <v>703.59387513881597</v>
      </c>
      <c r="C26" s="10" t="s">
        <v>152</v>
      </c>
      <c r="D26" s="18">
        <v>1410.3626319585301</v>
      </c>
      <c r="E26" s="10" t="s">
        <v>152</v>
      </c>
      <c r="F26" s="18">
        <v>1408.75492505237</v>
      </c>
      <c r="G26" s="10" t="s">
        <v>169</v>
      </c>
      <c r="H26" s="18">
        <v>1022.33569864641</v>
      </c>
      <c r="I26" s="10" t="s">
        <v>152</v>
      </c>
      <c r="J26" s="18">
        <v>708.31574548120602</v>
      </c>
      <c r="K26" s="10" t="s">
        <v>152</v>
      </c>
      <c r="L26" s="18">
        <v>621.36723685053505</v>
      </c>
      <c r="M26" s="10" t="s">
        <v>152</v>
      </c>
      <c r="N26" s="18">
        <v>992.49083285173901</v>
      </c>
      <c r="O26" s="10" t="s">
        <v>169</v>
      </c>
      <c r="P26" s="18">
        <v>489.83870701873798</v>
      </c>
      <c r="Q26" s="10" t="s">
        <v>152</v>
      </c>
      <c r="R26" s="18">
        <v>1049.9387242924399</v>
      </c>
      <c r="S26" s="10" t="s">
        <v>169</v>
      </c>
    </row>
    <row r="27" spans="1:19" x14ac:dyDescent="0.2">
      <c r="A27" s="12" t="s">
        <v>189</v>
      </c>
      <c r="B27" s="18">
        <v>577.173225541443</v>
      </c>
      <c r="C27" s="10" t="s">
        <v>152</v>
      </c>
      <c r="D27" s="18">
        <v>1180.5770424407999</v>
      </c>
      <c r="E27" s="10" t="s">
        <v>152</v>
      </c>
      <c r="F27" s="18">
        <v>1222.10824051644</v>
      </c>
      <c r="G27" s="10" t="s">
        <v>152</v>
      </c>
      <c r="H27" s="18">
        <v>771.66133439892599</v>
      </c>
      <c r="I27" s="10" t="s">
        <v>152</v>
      </c>
      <c r="J27" s="18">
        <v>571.26294892833505</v>
      </c>
      <c r="K27" s="10" t="s">
        <v>152</v>
      </c>
      <c r="L27" s="18">
        <v>498.980785031903</v>
      </c>
      <c r="M27" s="10" t="s">
        <v>152</v>
      </c>
      <c r="N27" s="18">
        <v>753.45094502855795</v>
      </c>
      <c r="O27" s="10" t="s">
        <v>169</v>
      </c>
      <c r="P27" s="18">
        <v>405.40945648377601</v>
      </c>
      <c r="Q27" s="10" t="s">
        <v>152</v>
      </c>
      <c r="R27" s="18">
        <v>839.046926447136</v>
      </c>
      <c r="S27" s="10" t="s">
        <v>169</v>
      </c>
    </row>
    <row r="28" spans="1:19" x14ac:dyDescent="0.2">
      <c r="A28" s="12" t="s">
        <v>190</v>
      </c>
      <c r="B28" s="18">
        <v>747.37019784651602</v>
      </c>
      <c r="C28" s="10" t="s">
        <v>152</v>
      </c>
      <c r="D28" s="18">
        <v>1297.1990913103</v>
      </c>
      <c r="E28" s="10" t="s">
        <v>152</v>
      </c>
      <c r="F28" s="18">
        <v>1707.1532815268399</v>
      </c>
      <c r="G28" s="10" t="s">
        <v>152</v>
      </c>
      <c r="H28" s="18">
        <v>1078.6155423258101</v>
      </c>
      <c r="I28" s="10" t="s">
        <v>152</v>
      </c>
      <c r="J28" s="18">
        <v>789.042799157334</v>
      </c>
      <c r="K28" s="10" t="s">
        <v>152</v>
      </c>
      <c r="L28" s="18">
        <v>665.24727468800495</v>
      </c>
      <c r="M28" s="10" t="s">
        <v>152</v>
      </c>
      <c r="N28" s="18">
        <v>522.28694960970597</v>
      </c>
      <c r="O28" s="10" t="s">
        <v>169</v>
      </c>
      <c r="P28" s="18">
        <v>468.80790963132301</v>
      </c>
      <c r="Q28" s="10" t="s">
        <v>152</v>
      </c>
      <c r="R28" s="18">
        <v>910.00518505306297</v>
      </c>
      <c r="S28" s="10" t="s">
        <v>169</v>
      </c>
    </row>
    <row r="29" spans="1:19" x14ac:dyDescent="0.2">
      <c r="A29" s="12" t="s">
        <v>191</v>
      </c>
      <c r="B29" s="18">
        <v>763.79607646296097</v>
      </c>
      <c r="C29" s="10" t="s">
        <v>152</v>
      </c>
      <c r="D29" s="18">
        <v>1296.60768091417</v>
      </c>
      <c r="E29" s="10" t="s">
        <v>152</v>
      </c>
      <c r="F29" s="18">
        <v>1556.50590383962</v>
      </c>
      <c r="G29" s="10" t="s">
        <v>152</v>
      </c>
      <c r="H29" s="18">
        <v>1057.0898339594901</v>
      </c>
      <c r="I29" s="10" t="s">
        <v>152</v>
      </c>
      <c r="J29" s="18">
        <v>823.04647883853102</v>
      </c>
      <c r="K29" s="10" t="s">
        <v>152</v>
      </c>
      <c r="L29" s="18">
        <v>634.57641118770698</v>
      </c>
      <c r="M29" s="10" t="s">
        <v>152</v>
      </c>
      <c r="N29" s="18">
        <v>714.49848520485796</v>
      </c>
      <c r="O29" s="10" t="s">
        <v>169</v>
      </c>
      <c r="P29" s="18">
        <v>471.41110643782503</v>
      </c>
      <c r="Q29" s="10" t="s">
        <v>152</v>
      </c>
      <c r="R29" s="18">
        <v>955.78171327589905</v>
      </c>
      <c r="S29" s="10" t="s">
        <v>169</v>
      </c>
    </row>
    <row r="30" spans="1:19" x14ac:dyDescent="0.2">
      <c r="A30" s="12" t="s">
        <v>192</v>
      </c>
      <c r="B30" s="18">
        <v>848.05400640219</v>
      </c>
      <c r="C30" s="10" t="s">
        <v>152</v>
      </c>
      <c r="D30" s="18">
        <v>1557.0060784100799</v>
      </c>
      <c r="E30" s="10" t="s">
        <v>152</v>
      </c>
      <c r="F30" s="18">
        <v>1765.28782346239</v>
      </c>
      <c r="G30" s="10" t="s">
        <v>152</v>
      </c>
      <c r="H30" s="18">
        <v>1152.62073149361</v>
      </c>
      <c r="I30" s="10" t="s">
        <v>152</v>
      </c>
      <c r="J30" s="18">
        <v>890.54628364783798</v>
      </c>
      <c r="K30" s="10" t="s">
        <v>152</v>
      </c>
      <c r="L30" s="18">
        <v>661.43494125158895</v>
      </c>
      <c r="M30" s="10" t="s">
        <v>152</v>
      </c>
      <c r="N30" s="18">
        <v>913.71504841602496</v>
      </c>
      <c r="O30" s="10" t="s">
        <v>169</v>
      </c>
      <c r="P30" s="18">
        <v>495.00736953361297</v>
      </c>
      <c r="Q30" s="10" t="s">
        <v>152</v>
      </c>
      <c r="R30" s="18">
        <v>1118.77176135423</v>
      </c>
      <c r="S30" s="10" t="s">
        <v>169</v>
      </c>
    </row>
    <row r="31" spans="1:19" x14ac:dyDescent="0.2">
      <c r="A31" s="12" t="s">
        <v>193</v>
      </c>
      <c r="B31" s="18">
        <v>770.49788344509398</v>
      </c>
      <c r="C31" s="10" t="s">
        <v>152</v>
      </c>
      <c r="D31" s="18">
        <v>1570.9073849569099</v>
      </c>
      <c r="E31" s="10" t="s">
        <v>320</v>
      </c>
      <c r="F31" s="18">
        <v>1541.6723394287501</v>
      </c>
      <c r="G31" s="10" t="s">
        <v>169</v>
      </c>
      <c r="H31" s="18">
        <v>1168.9018108217399</v>
      </c>
      <c r="I31" s="10" t="s">
        <v>152</v>
      </c>
      <c r="J31" s="18">
        <v>916.69032963290897</v>
      </c>
      <c r="K31" s="10" t="s">
        <v>152</v>
      </c>
      <c r="L31" s="18">
        <v>661.36204295137395</v>
      </c>
      <c r="M31" s="10" t="s">
        <v>152</v>
      </c>
      <c r="N31" s="18">
        <v>899.31583761497302</v>
      </c>
      <c r="O31" s="10" t="s">
        <v>169</v>
      </c>
      <c r="P31" s="18">
        <v>520.97779383475995</v>
      </c>
      <c r="Q31" s="10" t="s">
        <v>152</v>
      </c>
      <c r="R31" s="18">
        <v>1122.9718364391799</v>
      </c>
      <c r="S31" s="10" t="s">
        <v>424</v>
      </c>
    </row>
    <row r="32" spans="1:19" x14ac:dyDescent="0.2">
      <c r="A32" s="15" t="s">
        <v>195</v>
      </c>
      <c r="B32" s="19">
        <v>720.07534988926102</v>
      </c>
      <c r="C32" s="14" t="s">
        <v>152</v>
      </c>
      <c r="D32" s="19">
        <v>1608.0593016914199</v>
      </c>
      <c r="E32" s="14" t="s">
        <v>152</v>
      </c>
      <c r="F32" s="19">
        <v>1558.2858618088101</v>
      </c>
      <c r="G32" s="14" t="s">
        <v>169</v>
      </c>
      <c r="H32" s="19">
        <v>1206.06691117383</v>
      </c>
      <c r="I32" s="14" t="s">
        <v>152</v>
      </c>
      <c r="J32" s="19">
        <v>931.73205372927305</v>
      </c>
      <c r="K32" s="14" t="s">
        <v>152</v>
      </c>
      <c r="L32" s="19">
        <v>670.93372492027402</v>
      </c>
      <c r="M32" s="14" t="s">
        <v>152</v>
      </c>
      <c r="N32" s="19">
        <v>887.13850164633095</v>
      </c>
      <c r="O32" s="14" t="s">
        <v>169</v>
      </c>
      <c r="P32" s="19">
        <v>501.22683807090903</v>
      </c>
      <c r="Q32" s="14" t="s">
        <v>152</v>
      </c>
      <c r="R32" s="19">
        <v>1136.4783046211101</v>
      </c>
      <c r="S32" s="14" t="s">
        <v>169</v>
      </c>
    </row>
    <row r="34" spans="1:2" x14ac:dyDescent="0.2">
      <c r="A34" s="16" t="s">
        <v>196</v>
      </c>
      <c r="B34" s="16" t="s">
        <v>211</v>
      </c>
    </row>
    <row r="37" spans="1:2" x14ac:dyDescent="0.2">
      <c r="B37" s="16" t="s">
        <v>336</v>
      </c>
    </row>
    <row r="38" spans="1:2" x14ac:dyDescent="0.2">
      <c r="B38" s="16" t="s">
        <v>203</v>
      </c>
    </row>
    <row r="39" spans="1:2" x14ac:dyDescent="0.2">
      <c r="B39" s="16" t="s">
        <v>325</v>
      </c>
    </row>
    <row r="42" spans="1:2" x14ac:dyDescent="0.2">
      <c r="A42" s="17" t="str">
        <f>HYPERLINK("#'GAMING 6'!A2", "&lt;&lt;&lt; Previous table")</f>
        <v>&lt;&lt;&lt; Previous table</v>
      </c>
    </row>
    <row r="43" spans="1:2" x14ac:dyDescent="0.2">
      <c r="A43" s="17" t="str">
        <f>HYPERLINK("#'GAMING 8'!A2", "&gt;&gt;&gt; Next table")</f>
        <v>&gt;&gt;&gt; Next table</v>
      </c>
    </row>
  </sheetData>
  <mergeCells count="12">
    <mergeCell ref="A2:S2"/>
    <mergeCell ref="A3:S3"/>
    <mergeCell ref="A6:S6"/>
    <mergeCell ref="B5:C5"/>
    <mergeCell ref="D5:E5"/>
    <mergeCell ref="F5:G5"/>
    <mergeCell ref="H5:I5"/>
    <mergeCell ref="J5:K5"/>
    <mergeCell ref="L5:M5"/>
    <mergeCell ref="N5:O5"/>
    <mergeCell ref="P5:Q5"/>
    <mergeCell ref="R5:S5"/>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136</vt:i4>
      </vt:variant>
    </vt:vector>
  </HeadingPairs>
  <TitlesOfParts>
    <vt:vector size="136" baseType="lpstr">
      <vt:lpstr>TITLE</vt:lpstr>
      <vt:lpstr>INDEX</vt:lpstr>
      <vt:lpstr>CASINO 1</vt:lpstr>
      <vt:lpstr>CASINO 2</vt:lpstr>
      <vt:lpstr>CASINO 3</vt:lpstr>
      <vt:lpstr>CASINO 4</vt:lpstr>
      <vt:lpstr>CASINO 5</vt:lpstr>
      <vt:lpstr>CASINO 6</vt:lpstr>
      <vt:lpstr>CASINO 7</vt:lpstr>
      <vt:lpstr>CASINO 8</vt:lpstr>
      <vt:lpstr>CASINO 9</vt:lpstr>
      <vt:lpstr>CASINO 10</vt:lpstr>
      <vt:lpstr>CASINO 11</vt:lpstr>
      <vt:lpstr>CASINO 12</vt:lpstr>
      <vt:lpstr>CASINO 13</vt:lpstr>
      <vt:lpstr>CASINO 14</vt:lpstr>
      <vt:lpstr>CASINO 15</vt:lpstr>
      <vt:lpstr>GAMING_MACHINES 1</vt:lpstr>
      <vt:lpstr>GAMING_MACHINES 2</vt:lpstr>
      <vt:lpstr>GAMING_MACHINES 3</vt:lpstr>
      <vt:lpstr>GAMING_MACHINES 4</vt:lpstr>
      <vt:lpstr>GAMING_MACHINES 5</vt:lpstr>
      <vt:lpstr>GAMING_MACHINES 6</vt:lpstr>
      <vt:lpstr>GAMING_MACHINES 7</vt:lpstr>
      <vt:lpstr>GAMING_MACHINES 8</vt:lpstr>
      <vt:lpstr>GAMING_MACHINES 9</vt:lpstr>
      <vt:lpstr>GAMING_MACHINES 10</vt:lpstr>
      <vt:lpstr>GAMING_MACHINES 11</vt:lpstr>
      <vt:lpstr>GAMING_MACHINES 12</vt:lpstr>
      <vt:lpstr>GAMING_MACHINES 13</vt:lpstr>
      <vt:lpstr>GAMING_MACHINES 14</vt:lpstr>
      <vt:lpstr>GAMING_MACHINES 15</vt:lpstr>
      <vt:lpstr>INTERACTIVE_GAMING 1</vt:lpstr>
      <vt:lpstr>INTERACTIVE_GAMING 2</vt:lpstr>
      <vt:lpstr>INTERACTIVE_GAMING 3</vt:lpstr>
      <vt:lpstr>INTERACTIVE_GAMING 4</vt:lpstr>
      <vt:lpstr>INTERACTIVE_GAMING 5</vt:lpstr>
      <vt:lpstr>INTERACTIVE_GAMING 6</vt:lpstr>
      <vt:lpstr>INTERACTIVE_GAMING 7</vt:lpstr>
      <vt:lpstr>INTERACTIVE_GAMING 8</vt:lpstr>
      <vt:lpstr>INTERACTIVE_GAMING 9</vt:lpstr>
      <vt:lpstr>INTERACTIVE_GAMING 10</vt:lpstr>
      <vt:lpstr>INTERACTIVE_GAMING 11</vt:lpstr>
      <vt:lpstr>INTERACTIVE_GAMING 12</vt:lpstr>
      <vt:lpstr>INTERACTIVE_GAMING 13</vt:lpstr>
      <vt:lpstr>INTERACTIVE_GAMING 14</vt:lpstr>
      <vt:lpstr>INTERACTIVE_GAMING 15</vt:lpstr>
      <vt:lpstr>KENO 1</vt:lpstr>
      <vt:lpstr>KENO 2</vt:lpstr>
      <vt:lpstr>KENO 3</vt:lpstr>
      <vt:lpstr>KENO 4</vt:lpstr>
      <vt:lpstr>KENO 5</vt:lpstr>
      <vt:lpstr>KENO 6</vt:lpstr>
      <vt:lpstr>KENO 7</vt:lpstr>
      <vt:lpstr>KENO 8</vt:lpstr>
      <vt:lpstr>KENO 9</vt:lpstr>
      <vt:lpstr>KENO 10</vt:lpstr>
      <vt:lpstr>KENO 11</vt:lpstr>
      <vt:lpstr>KENO 12</vt:lpstr>
      <vt:lpstr>KENO 13</vt:lpstr>
      <vt:lpstr>KENO 14</vt:lpstr>
      <vt:lpstr>KENO 15</vt:lpstr>
      <vt:lpstr>LOTTERIES 1</vt:lpstr>
      <vt:lpstr>LOTTERIES 2</vt:lpstr>
      <vt:lpstr>LOTTERIES 3</vt:lpstr>
      <vt:lpstr>LOTTERIES 4</vt:lpstr>
      <vt:lpstr>LOTTERIES 5</vt:lpstr>
      <vt:lpstr>LOTTERIES 6</vt:lpstr>
      <vt:lpstr>LOTTERIES 7</vt:lpstr>
      <vt:lpstr>LOTTERIES 8</vt:lpstr>
      <vt:lpstr>LOTTERIES 9</vt:lpstr>
      <vt:lpstr>LOTTERIES 10</vt:lpstr>
      <vt:lpstr>LOTTERIES 11</vt:lpstr>
      <vt:lpstr>LOTTERIES 12</vt:lpstr>
      <vt:lpstr>LOTTERIES 13</vt:lpstr>
      <vt:lpstr>LOTTERIES 14</vt:lpstr>
      <vt:lpstr>LOTTERIES 15</vt:lpstr>
      <vt:lpstr>MINOR_GAMING 1</vt:lpstr>
      <vt:lpstr>MINOR_GAMING 2</vt:lpstr>
      <vt:lpstr>MINOR_GAMING 3</vt:lpstr>
      <vt:lpstr>MINOR_GAMING 4</vt:lpstr>
      <vt:lpstr>MINOR_GAMING 5</vt:lpstr>
      <vt:lpstr>MINOR_GAMING 6</vt:lpstr>
      <vt:lpstr>MINOR_GAMING 7</vt:lpstr>
      <vt:lpstr>MINOR_GAMING 8</vt:lpstr>
      <vt:lpstr>MINOR_GAMING 9</vt:lpstr>
      <vt:lpstr>MINOR_GAMING 10</vt:lpstr>
      <vt:lpstr>MINOR_GAMING 11</vt:lpstr>
      <vt:lpstr>MINOR_GAMING 12</vt:lpstr>
      <vt:lpstr>MINOR_GAMING 13</vt:lpstr>
      <vt:lpstr>MINOR_GAMING 14</vt:lpstr>
      <vt:lpstr>MINOR_GAMING 15</vt:lpstr>
      <vt:lpstr>GAMING 1</vt:lpstr>
      <vt:lpstr>GAMING 2</vt:lpstr>
      <vt:lpstr>GAMING 3</vt:lpstr>
      <vt:lpstr>GAMING 4</vt:lpstr>
      <vt:lpstr>GAMING 5</vt:lpstr>
      <vt:lpstr>GAMING 6</vt:lpstr>
      <vt:lpstr>GAMING 7</vt:lpstr>
      <vt:lpstr>GAMING 8</vt:lpstr>
      <vt:lpstr>GAMING 9</vt:lpstr>
      <vt:lpstr>GAMING 10</vt:lpstr>
      <vt:lpstr>GAMING 11</vt:lpstr>
      <vt:lpstr>GAMING 12</vt:lpstr>
      <vt:lpstr>GAMING 13</vt:lpstr>
      <vt:lpstr>GAMING 14</vt:lpstr>
      <vt:lpstr>GAMING 15</vt:lpstr>
      <vt:lpstr>WAGERING 1</vt:lpstr>
      <vt:lpstr>WAGERING 2</vt:lpstr>
      <vt:lpstr>WAGERING 3</vt:lpstr>
      <vt:lpstr>WAGERING 4</vt:lpstr>
      <vt:lpstr>WAGERING 5</vt:lpstr>
      <vt:lpstr>WAGERING 6</vt:lpstr>
      <vt:lpstr>WAGERING 7</vt:lpstr>
      <vt:lpstr>WAGERING 8</vt:lpstr>
      <vt:lpstr>WAGERING 9</vt:lpstr>
      <vt:lpstr>WAGERING 10</vt:lpstr>
      <vt:lpstr>WAGERING 11</vt:lpstr>
      <vt:lpstr>WAGERING 12</vt:lpstr>
      <vt:lpstr>WAGERING 13</vt:lpstr>
      <vt:lpstr>WAGERING 14</vt:lpstr>
      <vt:lpstr>WAGERING 15</vt:lpstr>
      <vt:lpstr>TOTAL 1</vt:lpstr>
      <vt:lpstr>TOTAL 2</vt:lpstr>
      <vt:lpstr>TOTAL 3</vt:lpstr>
      <vt:lpstr>TOTAL 4</vt:lpstr>
      <vt:lpstr>TOTAL 5</vt:lpstr>
      <vt:lpstr>TOTAL 6</vt:lpstr>
      <vt:lpstr>TOTAL 7</vt:lpstr>
      <vt:lpstr>TOTAL 8</vt:lpstr>
      <vt:lpstr>TOTAL 9</vt:lpstr>
      <vt:lpstr>TOTAL 11</vt:lpstr>
      <vt:lpstr>TOTAL 12</vt:lpstr>
      <vt:lpstr>TOTAL 13</vt:lpstr>
      <vt:lpstr>TOTAL 14</vt:lpstr>
      <vt:lpstr>TOTAL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Australian Gambling Statistics, 41st edition, 1999–00 to 2024–25 Product tables</dc:title>
  <dc:creator/>
  <cp:lastModifiedBy/>
  <dcterms:created xsi:type="dcterms:W3CDTF">2026-08-09T23:28:01Z</dcterms:created>
  <dcterms:modified xsi:type="dcterms:W3CDTF">2026-08-10T02:44:23Z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2026-08-10T02:33:04Z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873153de-c2fd-4716-9195-5d7a434df00b</vt:lpwstr>
  </property>
  <property fmtid="{D5CDD505-2E9C-101B-9397-08002B2CF9AE}" pid="8" name="MSIP_Label_5b083577-197b-450c-831d-654cf3f56dc2_ContentBits">
    <vt:lpwstr>0</vt:lpwstr>
  </property>
  <property fmtid="{D5CDD505-2E9C-101B-9397-08002B2CF9AE}" pid="9" name="MSIP_Label_5b083577-197b-450c-831d-654cf3f56dc2_Tag">
    <vt:lpwstr>10, 3, 0, 1</vt:lpwstr>
  </property>
</Properties>
</file>